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955" tabRatio="599" activeTab="0"/>
  </bookViews>
  <sheets>
    <sheet name="1. melléklet_BEVÉTEL_KIADÁS" sheetId="1" r:id="rId1"/>
    <sheet name="2.sz.m.Bevételek" sheetId="2" r:id="rId2"/>
    <sheet name="3.2.sz.mfelh.bev.részl ÁFA külö" sheetId="3" state="hidden" r:id="rId3"/>
    <sheet name="4.sz.m.Kiadások" sheetId="4" r:id="rId4"/>
    <sheet name="4.2.sz.m.felh.kiadás" sheetId="5" r:id="rId5"/>
  </sheets>
  <externalReferences>
    <externalReference r:id="rId8"/>
  </externalReferences>
  <definedNames>
    <definedName name="_xlnm.Print_Titles" localSheetId="1">'2.sz.m.Bevételek'!$1:$4</definedName>
    <definedName name="_xlnm.Print_Area" localSheetId="0">'1. melléklet_BEVÉTEL_KIADÁS'!$A$1:$L$39</definedName>
    <definedName name="_xlnm.Print_Area" localSheetId="1">'2.sz.m.Bevételek'!$A$1:$K$67</definedName>
    <definedName name="_xlnm.Print_Area" localSheetId="2">'3.2.sz.mfelh.bev.részl ÁFA külö'!$A$1:$H$32</definedName>
    <definedName name="_xlnm.Print_Area" localSheetId="4">'4.2.sz.m.felh.kiadás'!$A$1:$J$7</definedName>
    <definedName name="_xlnm.Print_Area" localSheetId="3">'4.sz.m.Kiadások'!$A$1:$K$44</definedName>
  </definedNames>
  <calcPr fullCalcOnLoad="1"/>
</workbook>
</file>

<file path=xl/comments3.xml><?xml version="1.0" encoding="utf-8"?>
<comments xmlns="http://schemas.openxmlformats.org/spreadsheetml/2006/main">
  <authors>
    <author>F?l?p Gy?rgyn?</author>
  </authors>
  <commentList>
    <comment ref="C27" authorId="0">
      <text>
        <r>
          <rPr>
            <b/>
            <sz val="8"/>
            <rFont val="Tahoma"/>
            <family val="0"/>
          </rPr>
          <t>Fülöp Györgyné:</t>
        </r>
        <r>
          <rPr>
            <sz val="8"/>
            <rFont val="Tahoma"/>
            <family val="0"/>
          </rPr>
          <t xml:space="preserve">
Törlesztés :19680 eFt
</t>
        </r>
      </text>
    </comment>
    <comment ref="C26" authorId="0">
      <text>
        <r>
          <rPr>
            <b/>
            <sz val="8"/>
            <rFont val="Tahoma"/>
            <family val="0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E26" authorId="0">
      <text>
        <r>
          <rPr>
            <b/>
            <sz val="8"/>
            <rFont val="Tahoma"/>
            <family val="0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E27" authorId="0">
      <text>
        <r>
          <rPr>
            <b/>
            <sz val="8"/>
            <rFont val="Tahoma"/>
            <family val="0"/>
          </rPr>
          <t>Fülöp Györgyné:</t>
        </r>
        <r>
          <rPr>
            <sz val="8"/>
            <rFont val="Tahoma"/>
            <family val="0"/>
          </rPr>
          <t xml:space="preserve">
Törlesztés :19680 eFt
</t>
        </r>
      </text>
    </comment>
    <comment ref="D26" authorId="0">
      <text>
        <r>
          <rPr>
            <b/>
            <sz val="8"/>
            <rFont val="Tahoma"/>
            <family val="0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D27" authorId="0">
      <text>
        <r>
          <rPr>
            <b/>
            <sz val="8"/>
            <rFont val="Tahoma"/>
            <family val="0"/>
          </rPr>
          <t>Fülöp Györgyné:</t>
        </r>
        <r>
          <rPr>
            <sz val="8"/>
            <rFont val="Tahoma"/>
            <family val="0"/>
          </rPr>
          <t xml:space="preserve">
Törlesztés :19680 eFt
</t>
        </r>
      </text>
    </comment>
    <comment ref="F26" authorId="0">
      <text>
        <r>
          <rPr>
            <b/>
            <sz val="8"/>
            <rFont val="Tahoma"/>
            <family val="0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G26" authorId="0">
      <text>
        <r>
          <rPr>
            <b/>
            <sz val="8"/>
            <rFont val="Tahoma"/>
            <family val="0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F27" authorId="0">
      <text>
        <r>
          <rPr>
            <b/>
            <sz val="8"/>
            <rFont val="Tahoma"/>
            <family val="0"/>
          </rPr>
          <t>Fülöp Györgyné:</t>
        </r>
        <r>
          <rPr>
            <sz val="8"/>
            <rFont val="Tahoma"/>
            <family val="0"/>
          </rPr>
          <t xml:space="preserve">
Törlesztés :19680 eFt
</t>
        </r>
      </text>
    </comment>
    <comment ref="G27" authorId="0">
      <text>
        <r>
          <rPr>
            <b/>
            <sz val="8"/>
            <rFont val="Tahoma"/>
            <family val="0"/>
          </rPr>
          <t>Fülöp Györgyné:</t>
        </r>
        <r>
          <rPr>
            <sz val="8"/>
            <rFont val="Tahoma"/>
            <family val="0"/>
          </rPr>
          <t xml:space="preserve">
Törlesztés :19680 eFt
</t>
        </r>
      </text>
    </comment>
  </commentList>
</comments>
</file>

<file path=xl/sharedStrings.xml><?xml version="1.0" encoding="utf-8"?>
<sst xmlns="http://schemas.openxmlformats.org/spreadsheetml/2006/main" count="293" uniqueCount="236">
  <si>
    <t xml:space="preserve"> Vagyonalap :Ingatlan értékesítés utáni ÁFA befizetés</t>
  </si>
  <si>
    <t>Vízügyi építési alap bevételei</t>
  </si>
  <si>
    <t>Felhalmozási célú pénzeszköz átvétel összesen(+8+…11):</t>
  </si>
  <si>
    <t>Működési célú pénzeszköz átvétel</t>
  </si>
  <si>
    <t>Személyi juttatások</t>
  </si>
  <si>
    <t>Felújítás</t>
  </si>
  <si>
    <t>Fejlesztési céltartalék</t>
  </si>
  <si>
    <t>Megnevezés</t>
  </si>
  <si>
    <t>Intézményi működési bevételek</t>
  </si>
  <si>
    <t>Munkabér hitel felvétel</t>
  </si>
  <si>
    <t>Általános tartalék</t>
  </si>
  <si>
    <t>sorszám</t>
  </si>
  <si>
    <t>Felhalmozási célú pénzeszköz átadás</t>
  </si>
  <si>
    <t>Telekadó</t>
  </si>
  <si>
    <t>Viziközmű bérleti díj</t>
  </si>
  <si>
    <t>SZJA helyben maradó része</t>
  </si>
  <si>
    <t>Normatív állami hozzájárulás</t>
  </si>
  <si>
    <t>Gépjárműadó</t>
  </si>
  <si>
    <t>Ingatlan értékesítés</t>
  </si>
  <si>
    <t>4561/8 és 4561/9 hrsz.építési telek</t>
  </si>
  <si>
    <t>Túlkerítések miatt</t>
  </si>
  <si>
    <t xml:space="preserve">Felhalmozási célú pénzeszköz átvétel </t>
  </si>
  <si>
    <t xml:space="preserve">Pénzmaradvány  </t>
  </si>
  <si>
    <t>Sorszám</t>
  </si>
  <si>
    <t>MEGNEVEZÉS</t>
  </si>
  <si>
    <t>Változás</t>
  </si>
  <si>
    <t>%-ban</t>
  </si>
  <si>
    <t>I.</t>
  </si>
  <si>
    <t>MŰKÖDÉSI BEVÉTELEK</t>
  </si>
  <si>
    <t>1.</t>
  </si>
  <si>
    <t>Saját működési bevételek</t>
  </si>
  <si>
    <t>Kamat bevétel</t>
  </si>
  <si>
    <t>2.</t>
  </si>
  <si>
    <t>Sajátos működési bevételek</t>
  </si>
  <si>
    <t>Építményadó</t>
  </si>
  <si>
    <t>3.</t>
  </si>
  <si>
    <t>Átengedett központi adók</t>
  </si>
  <si>
    <t>4.</t>
  </si>
  <si>
    <t>Talajterhelési díj</t>
  </si>
  <si>
    <t>Helység bérlet</t>
  </si>
  <si>
    <t>5.</t>
  </si>
  <si>
    <t>Központosított előirányzat</t>
  </si>
  <si>
    <t>Német Nemzetiségi Önkormányzat támogatása</t>
  </si>
  <si>
    <t>6.</t>
  </si>
  <si>
    <t>7.</t>
  </si>
  <si>
    <t>Működési célú hitelfelvétel</t>
  </si>
  <si>
    <t>8.</t>
  </si>
  <si>
    <t>MŰKÖDÉSI BEVÉTELEK ÖSSZESEN</t>
  </si>
  <si>
    <t>II.</t>
  </si>
  <si>
    <t>FELHALMOZÁSI ÉS TŐKE JELLEGŰ BEVÉTELEK</t>
  </si>
  <si>
    <t>Felhalmazási célú átvétel:</t>
  </si>
  <si>
    <t xml:space="preserve">Felhalmozási célú hitel felvétel </t>
  </si>
  <si>
    <t xml:space="preserve">        Közműfejlesztési számla</t>
  </si>
  <si>
    <t xml:space="preserve">           Zsíroshegyi I.ütem csatorna beruházás</t>
  </si>
  <si>
    <t>III.</t>
  </si>
  <si>
    <t>IV.</t>
  </si>
  <si>
    <t>I</t>
  </si>
  <si>
    <t xml:space="preserve">MŰKÖDÉSI KIADÁSOK </t>
  </si>
  <si>
    <t xml:space="preserve">     Rendszeres személyi  juttatások</t>
  </si>
  <si>
    <t xml:space="preserve">     Nem rendszeres személyi juttatások</t>
  </si>
  <si>
    <t xml:space="preserve">     Állományba nem tartozók juttatásai</t>
  </si>
  <si>
    <t>Dologi kiadások</t>
  </si>
  <si>
    <t>Szociális ellátások</t>
  </si>
  <si>
    <t>Működési célú pénzeszköz átadás</t>
  </si>
  <si>
    <t>FELHALMOZÁSI KIADÁSOK:</t>
  </si>
  <si>
    <t>Beruházás</t>
  </si>
  <si>
    <t>FELHALMOZÁSI KIADÁSOK ÖSSZESEN (1……3):</t>
  </si>
  <si>
    <t>TARTALÉKOK:</t>
  </si>
  <si>
    <t xml:space="preserve"> Közműfejlesztés:</t>
  </si>
  <si>
    <t xml:space="preserve"> Vagyonalap :</t>
  </si>
  <si>
    <t xml:space="preserve"> Vízügyi építési alap :</t>
  </si>
  <si>
    <t>TARTALÉKOK ÖSSZESEN (1…….3):</t>
  </si>
  <si>
    <t>Fejlesztési célú hitel törlesztése</t>
  </si>
  <si>
    <t>EGYÉB FINANSZIROZÁSI KIADÁSOK</t>
  </si>
  <si>
    <t>KIADÁSOK MINDÖSSZESEN:</t>
  </si>
  <si>
    <t>Bérpolítikai intézkedések (kereset kiegészítés )</t>
  </si>
  <si>
    <t>ÁFA bevételek</t>
  </si>
  <si>
    <t xml:space="preserve">Felhalmozási hitel felvétel  </t>
  </si>
  <si>
    <t>Kötvény számla</t>
  </si>
  <si>
    <t>Vagyonalap</t>
  </si>
  <si>
    <r>
      <t xml:space="preserve">Zsíroshegyi I.ütem csatorna beruházás </t>
    </r>
    <r>
      <rPr>
        <b/>
        <sz val="9"/>
        <rFont val="Arial CE"/>
        <family val="0"/>
      </rPr>
      <t>(Hitel törlesztés 19 680 eFT)</t>
    </r>
  </si>
  <si>
    <t>Hitelfelvételből</t>
  </si>
  <si>
    <t>Greszl F.u 4317 hrsz</t>
  </si>
  <si>
    <t>Ingatlan értékesítés összesen (bruttó )1+….5) :</t>
  </si>
  <si>
    <t>Pénzmaradvány  összesem (16+..22):</t>
  </si>
  <si>
    <t>Vízügyi építési alap</t>
  </si>
  <si>
    <t>Alap-tevékenység</t>
  </si>
  <si>
    <t>FELHALMOZÁSI BEVÉTELEK MINDÖSSZESEN (9+18+23+24):</t>
  </si>
  <si>
    <t xml:space="preserve">        Vízügyi építési alap számla</t>
  </si>
  <si>
    <t xml:space="preserve">        Kötvénykibocsátásból</t>
  </si>
  <si>
    <t>MŰKÖDÉSI KIADÁSOK ÖSSZESEN (1…..7):</t>
  </si>
  <si>
    <t xml:space="preserve">        Vagyonalap</t>
  </si>
  <si>
    <t xml:space="preserve">Intézményi térítési díjak, </t>
  </si>
  <si>
    <t>Egyéb bev. (temető, könyvtár, esküvő,közterület fogl.)</t>
  </si>
  <si>
    <t>Bérleti díjak</t>
  </si>
  <si>
    <t>Iparűzési adó</t>
  </si>
  <si>
    <t>Adópótlék adóbírság</t>
  </si>
  <si>
    <t xml:space="preserve">SZJA-ból jövedelem differenciálódás miatt </t>
  </si>
  <si>
    <t>Egyéb sajátos működési bevételek</t>
  </si>
  <si>
    <t>Építéshatósági bírság</t>
  </si>
  <si>
    <t>Helyszini és szabálysértési bírság</t>
  </si>
  <si>
    <t xml:space="preserve">Föld bérlet </t>
  </si>
  <si>
    <t>Állami hozzájárulás</t>
  </si>
  <si>
    <t>OEP finanszírozás</t>
  </si>
  <si>
    <t>Egyéb müködési célú pénzeszköz átvétel</t>
  </si>
  <si>
    <t>Lakossági víz-csatorna díjtámogatás</t>
  </si>
  <si>
    <t>Pályázat ÁROP-3.A.1/A-2008-0016</t>
  </si>
  <si>
    <t>TÁMOP 3.1.4-08/1</t>
  </si>
  <si>
    <t>Pénzmaradvány bevétele (működési )</t>
  </si>
  <si>
    <t>Vagyon gazdálkodási műveletek bruttó bevételei</t>
  </si>
  <si>
    <t xml:space="preserve">          Zsiroshegy I.ütem csatorna beruházás</t>
  </si>
  <si>
    <t xml:space="preserve">          Vízügyi építési alap bevételei</t>
  </si>
  <si>
    <t xml:space="preserve">          Közcélú hozzájárulás</t>
  </si>
  <si>
    <r>
      <t xml:space="preserve">          </t>
    </r>
    <r>
      <rPr>
        <sz val="10"/>
        <rFont val="Arial CE"/>
        <family val="0"/>
      </rPr>
      <t>Pályázatok</t>
    </r>
  </si>
  <si>
    <t>Pénzmaradvány bevétele:</t>
  </si>
  <si>
    <t>FELHALMOZÁSI ÉS TŐKE JELLEGŰ BEVÉTELEK ÖSSZESEN</t>
  </si>
  <si>
    <t>EGYÉB FINANSZIROZÁSI BEVÉTELEK</t>
  </si>
  <si>
    <t>BEVÉTELEK MINDÖSSZESEN(I+II+III)</t>
  </si>
  <si>
    <t>Élelmiszer beszerzés</t>
  </si>
  <si>
    <t>Vásárolt termékek és szolg.Áfa</t>
  </si>
  <si>
    <t>ÁFA befizetés</t>
  </si>
  <si>
    <t>Egyéb dologi kiadások</t>
  </si>
  <si>
    <t>Felhalmozási kiadások</t>
  </si>
  <si>
    <t xml:space="preserve">Álláshely </t>
  </si>
  <si>
    <t>Létszám fő:</t>
  </si>
  <si>
    <t>Közüzemi díjak</t>
  </si>
  <si>
    <t>Kamatkiadás</t>
  </si>
  <si>
    <t>Rozmaring u</t>
  </si>
  <si>
    <r>
      <t>Ber.c.tám.ért.Bev</t>
    </r>
    <r>
      <rPr>
        <b/>
        <sz val="8"/>
        <rFont val="Arial CE"/>
        <family val="0"/>
      </rPr>
      <t>(Felszinivíz)</t>
    </r>
  </si>
  <si>
    <t>Elmaradt pályázati bevétel(Óvoda,Főtér)</t>
  </si>
  <si>
    <t>Általános Iskola pályázati bevétel energetikai felúj.</t>
  </si>
  <si>
    <t xml:space="preserve">Helyi lakosok felajánlása </t>
  </si>
  <si>
    <t>Idegenforgalmi adó tartózkodás után</t>
  </si>
  <si>
    <t>Mozgássérültek támogatása</t>
  </si>
  <si>
    <t xml:space="preserve">Egyéb sajátos  bevételek : lakbér </t>
  </si>
  <si>
    <t>Vis.maior pályázati bevétel</t>
  </si>
  <si>
    <t>Felhalmozási bevételek</t>
  </si>
  <si>
    <t>Likvid hitel felvétel</t>
  </si>
  <si>
    <t>ÖSSZESEN</t>
  </si>
  <si>
    <t>2011.évi eredeti</t>
  </si>
  <si>
    <t>2011.évi 1.sz. módosítás</t>
  </si>
  <si>
    <t>Kút utca 6/a 1978/4 hrsz építési telek</t>
  </si>
  <si>
    <t>Bánya u 951/1 hrsz.építési telek</t>
  </si>
  <si>
    <t>Értékesített tárgyi eszközök és immat. Javak ÁFÁ-ja</t>
  </si>
  <si>
    <t>Víziközmű bérleti díj ÁFA</t>
  </si>
  <si>
    <t>Víziközmű bérleti díj</t>
  </si>
  <si>
    <t>2011.évi 2.sz. módosítás</t>
  </si>
  <si>
    <t>2011.évi 2. sz.módosított</t>
  </si>
  <si>
    <t>2011.évi 1.sz.módosított</t>
  </si>
  <si>
    <t>Általános Iskola sportpadló pályázat bevétele</t>
  </si>
  <si>
    <t>Óvoda bruházás ÁFA kompenzációja</t>
  </si>
  <si>
    <t xml:space="preserve">2010-es felhalmozási célú pénzmaradvány </t>
  </si>
  <si>
    <t>Érdekeltségnövelő támogatás</t>
  </si>
  <si>
    <t>2012.évi eredeti terv</t>
  </si>
  <si>
    <t xml:space="preserve">2011. évi e.i  </t>
  </si>
  <si>
    <t>2012.évi er. e.i.</t>
  </si>
  <si>
    <t>Összesen (eFt)</t>
  </si>
  <si>
    <t>összesen (eFt)</t>
  </si>
  <si>
    <t>Kiadások Összesen</t>
  </si>
  <si>
    <t>Végleges pénzeszközátadás</t>
  </si>
  <si>
    <t>Pénzeszköz átadás</t>
  </si>
  <si>
    <t>Intézményfinanszírozás</t>
  </si>
  <si>
    <t>Kisebbs.Önkormányzati tám.</t>
  </si>
  <si>
    <t>EU-s finanszírozás kiadásai</t>
  </si>
  <si>
    <t>Felújítási kiadások</t>
  </si>
  <si>
    <t>Pénzforg.nélküli kiadások</t>
  </si>
  <si>
    <t>Fejlesztési.c.hitel törlesztés</t>
  </si>
  <si>
    <t>Bevételek Össszesen</t>
  </si>
  <si>
    <t>Önkorm.sajátos működ.bevét.</t>
  </si>
  <si>
    <t>Támogatás, átvett pénzeszk.</t>
  </si>
  <si>
    <t>EU-s finanszírozás bevételei</t>
  </si>
  <si>
    <t>Felh.c.peszk.átvétel</t>
  </si>
  <si>
    <t>Pénzforg.nélküli bevételek</t>
  </si>
  <si>
    <t>Működési c. hitelfelvétel</t>
  </si>
  <si>
    <t>Fejlesztési.c.hitel felvétel</t>
  </si>
  <si>
    <t xml:space="preserve"> 2012. évi eredeti előirányzat</t>
  </si>
  <si>
    <t>31.</t>
  </si>
  <si>
    <t>32.</t>
  </si>
  <si>
    <t>33.</t>
  </si>
  <si>
    <t>34.</t>
  </si>
  <si>
    <t>35.</t>
  </si>
  <si>
    <t>36.</t>
  </si>
  <si>
    <t>Munkaadókat terhelő szociális adó</t>
  </si>
  <si>
    <t>Munkaadókat terh. Szociális adó</t>
  </si>
  <si>
    <t>Halmozódásmentes (int.fin.és normatíva nélkül)</t>
  </si>
  <si>
    <t>Halmozódásmentes (int.fin.nélkül)</t>
  </si>
  <si>
    <t>Normatíva támogatás</t>
  </si>
  <si>
    <t>Intézményi finanszírozás</t>
  </si>
  <si>
    <t>Szociális kiadások</t>
  </si>
  <si>
    <t>Dologi és egyéb folyókiadások</t>
  </si>
  <si>
    <t>Normatíva átadás</t>
  </si>
  <si>
    <t>Egyéb működési célú pénzeszköz átadás</t>
  </si>
  <si>
    <t>Működési tartalék</t>
  </si>
  <si>
    <t>Műk. Célú pénzeszközátvétel</t>
  </si>
  <si>
    <t>Normatíva átvétel</t>
  </si>
  <si>
    <t xml:space="preserve">Egyéb sajátos  bevételek </t>
  </si>
  <si>
    <t>1.sz. mód.</t>
  </si>
  <si>
    <t>1.sz. módosítás</t>
  </si>
  <si>
    <t>utáni</t>
  </si>
  <si>
    <t>1.sz módosítás</t>
  </si>
  <si>
    <t>1.mód utáni</t>
  </si>
  <si>
    <t>1.sz. módosítás utáni</t>
  </si>
  <si>
    <t>cím</t>
  </si>
  <si>
    <t>2012. eredeti terv</t>
  </si>
  <si>
    <t>Nettó</t>
  </si>
  <si>
    <t>áfa</t>
  </si>
  <si>
    <t>bruttó</t>
  </si>
  <si>
    <t>szakfeladat</t>
  </si>
  <si>
    <t>1.sz. módosítás után</t>
  </si>
  <si>
    <t>II. BERUHÁZÁSOK</t>
  </si>
  <si>
    <t>Beruházások összesen:</t>
  </si>
  <si>
    <t>Pénzmaradványból</t>
  </si>
  <si>
    <t>Posta parkoló</t>
  </si>
  <si>
    <t>földkábel tervezése Észak Budai</t>
  </si>
  <si>
    <t>közvilágítás bővítés (18 lámpatest)</t>
  </si>
  <si>
    <t xml:space="preserve">                                                          </t>
  </si>
  <si>
    <t>Defibrillátor</t>
  </si>
  <si>
    <t>E-katawin szoftver</t>
  </si>
  <si>
    <t>2.sz. módosítás</t>
  </si>
  <si>
    <t>2.sz. módosítás utáni</t>
  </si>
  <si>
    <t>2.sz. mód.</t>
  </si>
  <si>
    <t>2.sz módosítás</t>
  </si>
  <si>
    <t>2.mód utáni</t>
  </si>
  <si>
    <t>Teljesítés</t>
  </si>
  <si>
    <t>Teljesítés %</t>
  </si>
  <si>
    <t>Szerver bővítés</t>
  </si>
  <si>
    <t>Félévi módosítás</t>
  </si>
  <si>
    <t>Félévi módosítás utáni</t>
  </si>
  <si>
    <t>Félévi mód.</t>
  </si>
  <si>
    <t>Félévi mód utáni</t>
  </si>
  <si>
    <t>TELJESÍTÉS</t>
  </si>
  <si>
    <t>TELJESÍTÉS %</t>
  </si>
  <si>
    <t>Közlekedési  támogatás</t>
  </si>
  <si>
    <t>Függő-átfutó, kiegyenlítő</t>
  </si>
  <si>
    <t>Függő, átfutó, kiegyenlítő</t>
  </si>
  <si>
    <t>Pénzkészlet</t>
  </si>
</sst>
</file>

<file path=xl/styles.xml><?xml version="1.0" encoding="utf-8"?>
<styleSheet xmlns="http://schemas.openxmlformats.org/spreadsheetml/2006/main">
  <numFmts count="4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00"/>
    <numFmt numFmtId="165" formatCode="#,##0.000"/>
    <numFmt numFmtId="166" formatCode="#,##0.0"/>
    <numFmt numFmtId="167" formatCode="_-* #,##0.000\ _F_t_-;\-* #,##0.000\ _F_t_-;_-* &quot;-&quot;??\ _F_t_-;_-@_-"/>
    <numFmt numFmtId="168" formatCode="#,##0.00000"/>
    <numFmt numFmtId="169" formatCode="_-* #,##0.0\ _F_t_-;\-* #,##0.0\ _F_t_-;_-* &quot;-&quot;??\ _F_t_-;_-@_-"/>
    <numFmt numFmtId="170" formatCode="_-* #,##0\ _F_t_-;\-* #,##0\ _F_t_-;_-* &quot;-&quot;??\ _F_t_-;_-@_-"/>
    <numFmt numFmtId="171" formatCode="0.0"/>
    <numFmt numFmtId="172" formatCode="#,##0.000000"/>
    <numFmt numFmtId="173" formatCode="#,##0.0000000"/>
    <numFmt numFmtId="174" formatCode="#,##0_ ;[Red]\-#,##0\ "/>
    <numFmt numFmtId="175" formatCode="0.000"/>
    <numFmt numFmtId="176" formatCode="#,##0.0_ ;[Red]\-#,##0.0\ "/>
    <numFmt numFmtId="177" formatCode="#,##0.00_ ;[Red]\-#,##0.00\ "/>
    <numFmt numFmtId="178" formatCode="#,##0.000_ ;[Red]\-#,##0.000\ "/>
    <numFmt numFmtId="179" formatCode="&quot;Igen&quot;;&quot;Igen&quot;;&quot;Nem&quot;"/>
    <numFmt numFmtId="180" formatCode="&quot;Igaz&quot;;&quot;Igaz&quot;;&quot;Hamis&quot;"/>
    <numFmt numFmtId="181" formatCode="&quot;Be&quot;;&quot;Be&quot;;&quot;Ki&quot;"/>
    <numFmt numFmtId="182" formatCode="0.000%"/>
    <numFmt numFmtId="183" formatCode="[$-40E]mmmm\ d\.;@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%"/>
    <numFmt numFmtId="190" formatCode="[$-40E]yyyy\.\ mmmm\ d\."/>
    <numFmt numFmtId="191" formatCode="_-* #,##0.0000\ _F_t_-;\-* #,##0.0000\ _F_t_-;_-* &quot;-&quot;??\ _F_t_-;_-@_-"/>
    <numFmt numFmtId="192" formatCode="#,##0_ ;\-#,##0\ "/>
    <numFmt numFmtId="193" formatCode="_-* #,##0.0\ &quot;Ft&quot;_-;\-* #,##0.0\ &quot;Ft&quot;_-;_-* &quot;-&quot;??\ &quot;Ft&quot;_-;_-@_-"/>
    <numFmt numFmtId="194" formatCode="_-* #,##0\ &quot;Ft&quot;_-;\-* #,##0\ &quot;Ft&quot;_-;_-* &quot;-&quot;??\ &quot;Ft&quot;_-;_-@_-"/>
    <numFmt numFmtId="195" formatCode="0_ ;\-0\ "/>
    <numFmt numFmtId="196" formatCode="_-* #,##0.000\ _F_t_-;\-* #,##0.000\ _F_t_-;_-* &quot;-&quot;???\ _F_t_-;_-@_-"/>
    <numFmt numFmtId="197" formatCode="_-* #,##0.0\ _F_t_-;\-* #,##0.0\ _F_t_-;_-* &quot;-&quot;\ _F_t_-;_-@_-"/>
    <numFmt numFmtId="198" formatCode="_-* #,##0.00\ _F_t_-;\-* #,##0.00\ _F_t_-;_-* &quot;-&quot;\ _F_t_-;_-@_-"/>
    <numFmt numFmtId="199" formatCode="_-* #,##0.000\ _F_t_-;\-* #,##0.000\ _F_t_-;_-* &quot;-&quot;\ _F_t_-;_-@_-"/>
    <numFmt numFmtId="200" formatCode="#,##0\ _F_t"/>
  </numFmts>
  <fonts count="39">
    <font>
      <sz val="10"/>
      <name val="Arial"/>
      <family val="0"/>
    </font>
    <font>
      <sz val="10"/>
      <name val="Arial CE"/>
      <family val="0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"/>
      <family val="2"/>
    </font>
    <font>
      <sz val="8"/>
      <name val="Arial CE"/>
      <family val="0"/>
    </font>
    <font>
      <sz val="9"/>
      <name val="Arial"/>
      <family val="0"/>
    </font>
    <font>
      <b/>
      <sz val="9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sz val="9"/>
      <name val="Arial CE"/>
      <family val="2"/>
    </font>
    <font>
      <b/>
      <sz val="11"/>
      <name val="Arial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i/>
      <sz val="10"/>
      <name val="Arial CE"/>
      <family val="2"/>
    </font>
    <font>
      <b/>
      <sz val="9"/>
      <name val="Arial CE"/>
      <family val="0"/>
    </font>
    <font>
      <b/>
      <sz val="8"/>
      <name val="Arial CE"/>
      <family val="0"/>
    </font>
    <font>
      <i/>
      <sz val="9"/>
      <name val="Arial"/>
      <family val="2"/>
    </font>
    <font>
      <sz val="10"/>
      <name val="MS Sans Serif"/>
      <family val="0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gray0625"/>
    </fill>
    <fill>
      <patternFill patternType="solid">
        <fgColor indexed="22"/>
        <bgColor indexed="64"/>
      </patternFill>
    </fill>
    <fill>
      <patternFill patternType="gray0625"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7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0" fillId="17" borderId="7" applyNumberFormat="0" applyFont="0" applyAlignment="0" applyProtection="0"/>
    <xf numFmtId="0" fontId="20" fillId="17" borderId="7" applyNumberFormat="0" applyFont="0" applyAlignment="0" applyProtection="0"/>
    <xf numFmtId="0" fontId="20" fillId="17" borderId="7" applyNumberFormat="0" applyFont="0" applyAlignment="0" applyProtection="0"/>
    <xf numFmtId="0" fontId="20" fillId="17" borderId="7" applyNumberFormat="0" applyFont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32" fillId="4" borderId="0" applyNumberFormat="0" applyBorder="0" applyAlignment="0" applyProtection="0"/>
    <xf numFmtId="0" fontId="33" fillId="22" borderId="8" applyNumberFormat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" borderId="0" applyNumberFormat="0" applyBorder="0" applyAlignment="0" applyProtection="0"/>
    <xf numFmtId="0" fontId="36" fillId="23" borderId="0" applyNumberFormat="0" applyBorder="0" applyAlignment="0" applyProtection="0"/>
    <xf numFmtId="0" fontId="37" fillId="22" borderId="1" applyNumberFormat="0" applyAlignment="0" applyProtection="0"/>
    <xf numFmtId="9" fontId="0" fillId="0" borderId="0" applyFont="0" applyFill="0" applyBorder="0" applyAlignment="0" applyProtection="0"/>
  </cellStyleXfs>
  <cellXfs count="3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0" xfId="0" applyFont="1" applyAlignment="1">
      <alignment/>
    </xf>
    <xf numFmtId="0" fontId="14" fillId="0" borderId="12" xfId="0" applyFont="1" applyBorder="1" applyAlignment="1">
      <alignment/>
    </xf>
    <xf numFmtId="0" fontId="0" fillId="0" borderId="11" xfId="0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4" fillId="0" borderId="14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4" fillId="0" borderId="13" xfId="0" applyFont="1" applyBorder="1" applyAlignment="1">
      <alignment horizontal="center"/>
    </xf>
    <xf numFmtId="0" fontId="14" fillId="0" borderId="11" xfId="0" applyFont="1" applyBorder="1" applyAlignment="1">
      <alignment/>
    </xf>
    <xf numFmtId="0" fontId="14" fillId="0" borderId="13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7" xfId="0" applyNumberFormat="1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9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14" xfId="0" applyFont="1" applyBorder="1" applyAlignment="1">
      <alignment/>
    </xf>
    <xf numFmtId="0" fontId="1" fillId="0" borderId="20" xfId="0" applyFont="1" applyBorder="1" applyAlignment="1">
      <alignment/>
    </xf>
    <xf numFmtId="3" fontId="1" fillId="0" borderId="14" xfId="0" applyNumberFormat="1" applyFont="1" applyBorder="1" applyAlignment="1">
      <alignment/>
    </xf>
    <xf numFmtId="0" fontId="14" fillId="0" borderId="18" xfId="0" applyFont="1" applyBorder="1" applyAlignment="1">
      <alignment/>
    </xf>
    <xf numFmtId="3" fontId="1" fillId="0" borderId="14" xfId="0" applyNumberFormat="1" applyFont="1" applyBorder="1" applyAlignment="1">
      <alignment horizontal="right"/>
    </xf>
    <xf numFmtId="0" fontId="14" fillId="0" borderId="21" xfId="0" applyFont="1" applyBorder="1" applyAlignment="1">
      <alignment/>
    </xf>
    <xf numFmtId="3" fontId="14" fillId="0" borderId="21" xfId="0" applyNumberFormat="1" applyFont="1" applyFill="1" applyBorder="1" applyAlignment="1">
      <alignment/>
    </xf>
    <xf numFmtId="0" fontId="14" fillId="24" borderId="22" xfId="0" applyFont="1" applyFill="1" applyBorder="1" applyAlignment="1">
      <alignment/>
    </xf>
    <xf numFmtId="3" fontId="1" fillId="0" borderId="14" xfId="0" applyNumberFormat="1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19" xfId="0" applyFont="1" applyBorder="1" applyAlignment="1">
      <alignment/>
    </xf>
    <xf numFmtId="0" fontId="1" fillId="0" borderId="0" xfId="0" applyFont="1" applyFill="1" applyAlignment="1">
      <alignment/>
    </xf>
    <xf numFmtId="0" fontId="14" fillId="25" borderId="15" xfId="0" applyFont="1" applyFill="1" applyBorder="1" applyAlignment="1">
      <alignment/>
    </xf>
    <xf numFmtId="0" fontId="14" fillId="25" borderId="10" xfId="0" applyFont="1" applyFill="1" applyBorder="1" applyAlignment="1">
      <alignment/>
    </xf>
    <xf numFmtId="3" fontId="14" fillId="25" borderId="15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4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right"/>
    </xf>
    <xf numFmtId="0" fontId="14" fillId="0" borderId="14" xfId="0" applyFont="1" applyBorder="1" applyAlignment="1">
      <alignment horizontal="center"/>
    </xf>
    <xf numFmtId="3" fontId="14" fillId="0" borderId="14" xfId="0" applyNumberFormat="1" applyFont="1" applyBorder="1" applyAlignment="1">
      <alignment horizontal="right"/>
    </xf>
    <xf numFmtId="3" fontId="14" fillId="0" borderId="13" xfId="0" applyNumberFormat="1" applyFont="1" applyBorder="1" applyAlignment="1">
      <alignment horizontal="right"/>
    </xf>
    <xf numFmtId="0" fontId="14" fillId="26" borderId="21" xfId="0" applyFont="1" applyFill="1" applyBorder="1" applyAlignment="1">
      <alignment horizontal="center"/>
    </xf>
    <xf numFmtId="0" fontId="14" fillId="24" borderId="21" xfId="0" applyFont="1" applyFill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27" borderId="13" xfId="0" applyFont="1" applyFill="1" applyBorder="1" applyAlignment="1">
      <alignment horizontal="center"/>
    </xf>
    <xf numFmtId="0" fontId="14" fillId="25" borderId="15" xfId="0" applyFont="1" applyFill="1" applyBorder="1" applyAlignment="1">
      <alignment horizontal="center"/>
    </xf>
    <xf numFmtId="3" fontId="14" fillId="0" borderId="0" xfId="0" applyNumberFormat="1" applyFont="1" applyAlignment="1">
      <alignment/>
    </xf>
    <xf numFmtId="0" fontId="14" fillId="0" borderId="0" xfId="0" applyFont="1" applyFill="1" applyAlignment="1">
      <alignment horizontal="right"/>
    </xf>
    <xf numFmtId="3" fontId="0" fillId="0" borderId="0" xfId="0" applyNumberFormat="1" applyAlignment="1">
      <alignment/>
    </xf>
    <xf numFmtId="0" fontId="14" fillId="0" borderId="2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21" xfId="0" applyFont="1" applyBorder="1" applyAlignment="1">
      <alignment horizontal="center" wrapText="1"/>
    </xf>
    <xf numFmtId="0" fontId="4" fillId="0" borderId="21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22" xfId="0" applyFont="1" applyBorder="1" applyAlignment="1">
      <alignment horizontal="center" wrapText="1"/>
    </xf>
    <xf numFmtId="3" fontId="4" fillId="0" borderId="13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0" fontId="1" fillId="0" borderId="13" xfId="0" applyFont="1" applyBorder="1" applyAlignment="1">
      <alignment/>
    </xf>
    <xf numFmtId="0" fontId="14" fillId="0" borderId="14" xfId="0" applyFont="1" applyBorder="1" applyAlignment="1">
      <alignment/>
    </xf>
    <xf numFmtId="0" fontId="12" fillId="0" borderId="13" xfId="0" applyFont="1" applyBorder="1" applyAlignment="1">
      <alignment horizontal="left" wrapText="1"/>
    </xf>
    <xf numFmtId="0" fontId="14" fillId="0" borderId="13" xfId="0" applyFont="1" applyBorder="1" applyAlignment="1">
      <alignment/>
    </xf>
    <xf numFmtId="0" fontId="14" fillId="0" borderId="15" xfId="0" applyFont="1" applyFill="1" applyBorder="1" applyAlignment="1">
      <alignment/>
    </xf>
    <xf numFmtId="0" fontId="15" fillId="0" borderId="21" xfId="0" applyFont="1" applyFill="1" applyBorder="1" applyAlignment="1">
      <alignment/>
    </xf>
    <xf numFmtId="43" fontId="1" fillId="0" borderId="0" xfId="40" applyFont="1" applyAlignment="1">
      <alignment/>
    </xf>
    <xf numFmtId="3" fontId="1" fillId="0" borderId="16" xfId="0" applyNumberFormat="1" applyFont="1" applyBorder="1" applyAlignment="1">
      <alignment/>
    </xf>
    <xf numFmtId="0" fontId="1" fillId="0" borderId="16" xfId="0" applyFont="1" applyBorder="1" applyAlignment="1">
      <alignment/>
    </xf>
    <xf numFmtId="3" fontId="14" fillId="0" borderId="13" xfId="0" applyNumberFormat="1" applyFont="1" applyBorder="1" applyAlignment="1">
      <alignment/>
    </xf>
    <xf numFmtId="3" fontId="1" fillId="0" borderId="14" xfId="0" applyNumberFormat="1" applyFont="1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23" xfId="0" applyFont="1" applyBorder="1" applyAlignment="1">
      <alignment/>
    </xf>
    <xf numFmtId="0" fontId="16" fillId="0" borderId="24" xfId="0" applyFont="1" applyBorder="1" applyAlignment="1">
      <alignment/>
    </xf>
    <xf numFmtId="3" fontId="14" fillId="0" borderId="23" xfId="0" applyNumberFormat="1" applyFont="1" applyFill="1" applyBorder="1" applyAlignment="1">
      <alignment/>
    </xf>
    <xf numFmtId="0" fontId="14" fillId="0" borderId="24" xfId="0" applyFont="1" applyBorder="1" applyAlignment="1">
      <alignment/>
    </xf>
    <xf numFmtId="3" fontId="14" fillId="0" borderId="23" xfId="0" applyNumberFormat="1" applyFont="1" applyFill="1" applyBorder="1" applyAlignment="1">
      <alignment/>
    </xf>
    <xf numFmtId="0" fontId="5" fillId="0" borderId="18" xfId="0" applyFont="1" applyBorder="1" applyAlignment="1">
      <alignment horizontal="left"/>
    </xf>
    <xf numFmtId="3" fontId="14" fillId="0" borderId="23" xfId="0" applyNumberFormat="1" applyFont="1" applyBorder="1" applyAlignment="1">
      <alignment/>
    </xf>
    <xf numFmtId="0" fontId="14" fillId="0" borderId="25" xfId="0" applyFont="1" applyBorder="1" applyAlignment="1">
      <alignment/>
    </xf>
    <xf numFmtId="0" fontId="1" fillId="0" borderId="26" xfId="0" applyFont="1" applyBorder="1" applyAlignment="1">
      <alignment/>
    </xf>
    <xf numFmtId="3" fontId="1" fillId="0" borderId="13" xfId="0" applyNumberFormat="1" applyFont="1" applyBorder="1" applyAlignment="1">
      <alignment/>
    </xf>
    <xf numFmtId="0" fontId="14" fillId="0" borderId="22" xfId="0" applyFont="1" applyFill="1" applyBorder="1" applyAlignment="1">
      <alignment/>
    </xf>
    <xf numFmtId="0" fontId="14" fillId="0" borderId="22" xfId="0" applyFont="1" applyBorder="1" applyAlignment="1">
      <alignment/>
    </xf>
    <xf numFmtId="0" fontId="14" fillId="0" borderId="15" xfId="0" applyFont="1" applyBorder="1" applyAlignment="1">
      <alignment/>
    </xf>
    <xf numFmtId="0" fontId="14" fillId="24" borderId="21" xfId="0" applyFont="1" applyFill="1" applyBorder="1" applyAlignment="1">
      <alignment/>
    </xf>
    <xf numFmtId="3" fontId="14" fillId="24" borderId="21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/>
    </xf>
    <xf numFmtId="0" fontId="14" fillId="24" borderId="27" xfId="0" applyFont="1" applyFill="1" applyBorder="1" applyAlignment="1">
      <alignment/>
    </xf>
    <xf numFmtId="0" fontId="14" fillId="24" borderId="18" xfId="0" applyFont="1" applyFill="1" applyBorder="1" applyAlignment="1">
      <alignment/>
    </xf>
    <xf numFmtId="3" fontId="14" fillId="24" borderId="27" xfId="0" applyNumberFormat="1" applyFont="1" applyFill="1" applyBorder="1" applyAlignment="1">
      <alignment/>
    </xf>
    <xf numFmtId="0" fontId="0" fillId="0" borderId="28" xfId="0" applyFill="1" applyBorder="1" applyAlignment="1">
      <alignment/>
    </xf>
    <xf numFmtId="0" fontId="4" fillId="0" borderId="21" xfId="0" applyFont="1" applyFill="1" applyBorder="1" applyAlignment="1">
      <alignment horizontal="center" wrapText="1"/>
    </xf>
    <xf numFmtId="3" fontId="0" fillId="0" borderId="13" xfId="0" applyNumberFormat="1" applyFont="1" applyFill="1" applyBorder="1" applyAlignment="1">
      <alignment/>
    </xf>
    <xf numFmtId="3" fontId="0" fillId="0" borderId="13" xfId="40" applyNumberFormat="1" applyFont="1" applyFill="1" applyBorder="1" applyAlignment="1">
      <alignment/>
    </xf>
    <xf numFmtId="3" fontId="0" fillId="0" borderId="13" xfId="40" applyNumberFormat="1" applyFont="1" applyFill="1" applyBorder="1" applyAlignment="1">
      <alignment horizontal="right"/>
    </xf>
    <xf numFmtId="3" fontId="13" fillId="0" borderId="21" xfId="0" applyNumberFormat="1" applyFont="1" applyFill="1" applyBorder="1" applyAlignment="1">
      <alignment/>
    </xf>
    <xf numFmtId="4" fontId="5" fillId="0" borderId="11" xfId="0" applyNumberFormat="1" applyFont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29" xfId="0" applyFont="1" applyBorder="1" applyAlignment="1">
      <alignment/>
    </xf>
    <xf numFmtId="0" fontId="1" fillId="0" borderId="11" xfId="0" applyFont="1" applyBorder="1" applyAlignment="1">
      <alignment/>
    </xf>
    <xf numFmtId="0" fontId="14" fillId="0" borderId="12" xfId="0" applyFont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14" fillId="0" borderId="18" xfId="0" applyFont="1" applyFill="1" applyBorder="1" applyAlignment="1">
      <alignment horizontal="left"/>
    </xf>
    <xf numFmtId="0" fontId="0" fillId="0" borderId="30" xfId="0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1" fillId="0" borderId="14" xfId="0" applyNumberFormat="1" applyFont="1" applyFill="1" applyBorder="1" applyAlignment="1">
      <alignment horizontal="right"/>
    </xf>
    <xf numFmtId="9" fontId="4" fillId="0" borderId="21" xfId="72" applyFont="1" applyBorder="1" applyAlignment="1">
      <alignment horizontal="center" wrapText="1"/>
    </xf>
    <xf numFmtId="9" fontId="0" fillId="0" borderId="0" xfId="72" applyFont="1" applyAlignment="1">
      <alignment/>
    </xf>
    <xf numFmtId="9" fontId="0" fillId="0" borderId="30" xfId="72" applyFont="1" applyBorder="1" applyAlignment="1">
      <alignment/>
    </xf>
    <xf numFmtId="9" fontId="0" fillId="0" borderId="13" xfId="72" applyFont="1" applyBorder="1" applyAlignment="1">
      <alignment/>
    </xf>
    <xf numFmtId="9" fontId="4" fillId="0" borderId="14" xfId="72" applyFont="1" applyBorder="1" applyAlignment="1">
      <alignment/>
    </xf>
    <xf numFmtId="9" fontId="0" fillId="0" borderId="13" xfId="72" applyFont="1" applyFill="1" applyBorder="1" applyAlignment="1">
      <alignment/>
    </xf>
    <xf numFmtId="9" fontId="4" fillId="0" borderId="31" xfId="72" applyFont="1" applyBorder="1" applyAlignment="1">
      <alignment/>
    </xf>
    <xf numFmtId="9" fontId="4" fillId="0" borderId="13" xfId="72" applyFont="1" applyBorder="1" applyAlignment="1">
      <alignment/>
    </xf>
    <xf numFmtId="9" fontId="4" fillId="0" borderId="15" xfId="72" applyFont="1" applyFill="1" applyBorder="1" applyAlignment="1">
      <alignment/>
    </xf>
    <xf numFmtId="9" fontId="13" fillId="0" borderId="21" xfId="72" applyFont="1" applyBorder="1" applyAlignment="1">
      <alignment/>
    </xf>
    <xf numFmtId="3" fontId="0" fillId="0" borderId="0" xfId="0" applyNumberFormat="1" applyFont="1" applyAlignment="1">
      <alignment/>
    </xf>
    <xf numFmtId="3" fontId="1" fillId="0" borderId="17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3" fontId="1" fillId="0" borderId="25" xfId="0" applyNumberFormat="1" applyFont="1" applyFill="1" applyBorder="1" applyAlignment="1">
      <alignment horizontal="right"/>
    </xf>
    <xf numFmtId="3" fontId="14" fillId="0" borderId="17" xfId="0" applyNumberFormat="1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14" fillId="0" borderId="12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9" fontId="0" fillId="0" borderId="13" xfId="72" applyFont="1" applyFill="1" applyBorder="1" applyAlignment="1">
      <alignment/>
    </xf>
    <xf numFmtId="0" fontId="14" fillId="0" borderId="30" xfId="0" applyFont="1" applyBorder="1" applyAlignment="1">
      <alignment horizontal="center" wrapText="1"/>
    </xf>
    <xf numFmtId="0" fontId="14" fillId="0" borderId="29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4" fillId="0" borderId="32" xfId="0" applyFont="1" applyBorder="1" applyAlignment="1">
      <alignment/>
    </xf>
    <xf numFmtId="0" fontId="0" fillId="0" borderId="29" xfId="0" applyFont="1" applyBorder="1" applyAlignment="1">
      <alignment wrapText="1"/>
    </xf>
    <xf numFmtId="0" fontId="0" fillId="0" borderId="30" xfId="0" applyFont="1" applyBorder="1" applyAlignment="1">
      <alignment wrapText="1"/>
    </xf>
    <xf numFmtId="9" fontId="14" fillId="0" borderId="33" xfId="72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3" fontId="14" fillId="0" borderId="0" xfId="0" applyNumberFormat="1" applyFont="1" applyAlignment="1">
      <alignment/>
    </xf>
    <xf numFmtId="3" fontId="1" fillId="0" borderId="34" xfId="0" applyNumberFormat="1" applyFont="1" applyFill="1" applyBorder="1" applyAlignment="1">
      <alignment horizontal="right"/>
    </xf>
    <xf numFmtId="0" fontId="14" fillId="24" borderId="1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right"/>
    </xf>
    <xf numFmtId="3" fontId="14" fillId="0" borderId="34" xfId="0" applyNumberFormat="1" applyFont="1" applyFill="1" applyBorder="1" applyAlignment="1">
      <alignment horizontal="right"/>
    </xf>
    <xf numFmtId="3" fontId="1" fillId="0" borderId="35" xfId="0" applyNumberFormat="1" applyFont="1" applyFill="1" applyBorder="1" applyAlignment="1">
      <alignment horizontal="right"/>
    </xf>
    <xf numFmtId="3" fontId="1" fillId="0" borderId="34" xfId="0" applyNumberFormat="1" applyFont="1" applyFill="1" applyBorder="1" applyAlignment="1">
      <alignment horizontal="right"/>
    </xf>
    <xf numFmtId="3" fontId="1" fillId="0" borderId="36" xfId="0" applyNumberFormat="1" applyFont="1" applyFill="1" applyBorder="1" applyAlignment="1">
      <alignment horizontal="right"/>
    </xf>
    <xf numFmtId="3" fontId="1" fillId="0" borderId="36" xfId="0" applyNumberFormat="1" applyFont="1" applyFill="1" applyBorder="1" applyAlignment="1">
      <alignment horizontal="right"/>
    </xf>
    <xf numFmtId="3" fontId="14" fillId="25" borderId="37" xfId="0" applyNumberFormat="1" applyFont="1" applyFill="1" applyBorder="1" applyAlignment="1">
      <alignment horizontal="right"/>
    </xf>
    <xf numFmtId="0" fontId="1" fillId="0" borderId="14" xfId="0" applyFont="1" applyBorder="1" applyAlignment="1">
      <alignment horizontal="left"/>
    </xf>
    <xf numFmtId="0" fontId="0" fillId="0" borderId="34" xfId="0" applyFont="1" applyBorder="1" applyAlignment="1">
      <alignment/>
    </xf>
    <xf numFmtId="0" fontId="14" fillId="0" borderId="14" xfId="0" applyFont="1" applyBorder="1" applyAlignment="1">
      <alignment shrinkToFit="1"/>
    </xf>
    <xf numFmtId="0" fontId="14" fillId="26" borderId="21" xfId="0" applyFont="1" applyFill="1" applyBorder="1" applyAlignment="1">
      <alignment/>
    </xf>
    <xf numFmtId="0" fontId="14" fillId="0" borderId="14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14" fillId="27" borderId="16" xfId="0" applyFont="1" applyFill="1" applyBorder="1" applyAlignment="1">
      <alignment/>
    </xf>
    <xf numFmtId="0" fontId="14" fillId="25" borderId="21" xfId="0" applyFont="1" applyFill="1" applyBorder="1" applyAlignment="1">
      <alignment/>
    </xf>
    <xf numFmtId="0" fontId="6" fillId="0" borderId="40" xfId="0" applyFont="1" applyBorder="1" applyAlignment="1">
      <alignment/>
    </xf>
    <xf numFmtId="0" fontId="6" fillId="0" borderId="41" xfId="0" applyFont="1" applyBorder="1" applyAlignment="1">
      <alignment/>
    </xf>
    <xf numFmtId="0" fontId="7" fillId="0" borderId="42" xfId="0" applyFont="1" applyBorder="1" applyAlignment="1">
      <alignment/>
    </xf>
    <xf numFmtId="0" fontId="7" fillId="0" borderId="43" xfId="0" applyFont="1" applyBorder="1" applyAlignment="1">
      <alignment horizontal="center" wrapText="1"/>
    </xf>
    <xf numFmtId="3" fontId="7" fillId="0" borderId="40" xfId="0" applyNumberFormat="1" applyFont="1" applyBorder="1" applyAlignment="1">
      <alignment/>
    </xf>
    <xf numFmtId="3" fontId="7" fillId="0" borderId="33" xfId="0" applyNumberFormat="1" applyFont="1" applyBorder="1" applyAlignment="1">
      <alignment/>
    </xf>
    <xf numFmtId="3" fontId="7" fillId="0" borderId="41" xfId="0" applyNumberFormat="1" applyFont="1" applyBorder="1" applyAlignment="1">
      <alignment/>
    </xf>
    <xf numFmtId="3" fontId="7" fillId="0" borderId="44" xfId="0" applyNumberFormat="1" applyFont="1" applyBorder="1" applyAlignment="1">
      <alignment/>
    </xf>
    <xf numFmtId="3" fontId="6" fillId="0" borderId="45" xfId="0" applyNumberFormat="1" applyFont="1" applyBorder="1" applyAlignment="1">
      <alignment/>
    </xf>
    <xf numFmtId="3" fontId="6" fillId="0" borderId="46" xfId="0" applyNumberFormat="1" applyFont="1" applyBorder="1" applyAlignment="1">
      <alignment/>
    </xf>
    <xf numFmtId="3" fontId="6" fillId="27" borderId="46" xfId="0" applyNumberFormat="1" applyFont="1" applyFill="1" applyBorder="1" applyAlignment="1">
      <alignment/>
    </xf>
    <xf numFmtId="3" fontId="6" fillId="0" borderId="47" xfId="0" applyNumberFormat="1" applyFont="1" applyBorder="1" applyAlignment="1">
      <alignment/>
    </xf>
    <xf numFmtId="3" fontId="6" fillId="0" borderId="32" xfId="0" applyNumberFormat="1" applyFont="1" applyBorder="1" applyAlignment="1">
      <alignment/>
    </xf>
    <xf numFmtId="3" fontId="6" fillId="0" borderId="48" xfId="0" applyNumberFormat="1" applyFont="1" applyBorder="1" applyAlignment="1">
      <alignment/>
    </xf>
    <xf numFmtId="3" fontId="6" fillId="0" borderId="49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3" fontId="6" fillId="0" borderId="50" xfId="0" applyNumberFormat="1" applyFont="1" applyBorder="1" applyAlignment="1">
      <alignment horizontal="right"/>
    </xf>
    <xf numFmtId="3" fontId="19" fillId="0" borderId="51" xfId="0" applyNumberFormat="1" applyFont="1" applyBorder="1" applyAlignment="1">
      <alignment horizontal="right"/>
    </xf>
    <xf numFmtId="3" fontId="19" fillId="0" borderId="52" xfId="0" applyNumberFormat="1" applyFont="1" applyBorder="1" applyAlignment="1">
      <alignment/>
    </xf>
    <xf numFmtId="3" fontId="19" fillId="0" borderId="46" xfId="0" applyNumberFormat="1" applyFont="1" applyBorder="1" applyAlignment="1">
      <alignment/>
    </xf>
    <xf numFmtId="3" fontId="19" fillId="0" borderId="20" xfId="0" applyNumberFormat="1" applyFont="1" applyBorder="1" applyAlignment="1">
      <alignment/>
    </xf>
    <xf numFmtId="3" fontId="19" fillId="0" borderId="49" xfId="0" applyNumberFormat="1" applyFont="1" applyBorder="1" applyAlignment="1">
      <alignment/>
    </xf>
    <xf numFmtId="3" fontId="19" fillId="0" borderId="39" xfId="0" applyNumberFormat="1" applyFont="1" applyBorder="1" applyAlignment="1">
      <alignment/>
    </xf>
    <xf numFmtId="3" fontId="19" fillId="0" borderId="45" xfId="0" applyNumberFormat="1" applyFont="1" applyBorder="1" applyAlignment="1">
      <alignment horizontal="right"/>
    </xf>
    <xf numFmtId="3" fontId="6" fillId="0" borderId="28" xfId="0" applyNumberFormat="1" applyFont="1" applyBorder="1" applyAlignment="1">
      <alignment/>
    </xf>
    <xf numFmtId="3" fontId="6" fillId="0" borderId="53" xfId="0" applyNumberFormat="1" applyFont="1" applyBorder="1" applyAlignment="1">
      <alignment/>
    </xf>
    <xf numFmtId="3" fontId="6" fillId="0" borderId="54" xfId="0" applyNumberFormat="1" applyFont="1" applyBorder="1" applyAlignment="1">
      <alignment/>
    </xf>
    <xf numFmtId="3" fontId="7" fillId="0" borderId="33" xfId="0" applyNumberFormat="1" applyFont="1" applyBorder="1" applyAlignment="1">
      <alignment/>
    </xf>
    <xf numFmtId="3" fontId="6" fillId="0" borderId="52" xfId="0" applyNumberFormat="1" applyFont="1" applyBorder="1" applyAlignment="1">
      <alignment/>
    </xf>
    <xf numFmtId="3" fontId="6" fillId="0" borderId="50" xfId="0" applyNumberFormat="1" applyFont="1" applyBorder="1" applyAlignment="1">
      <alignment/>
    </xf>
    <xf numFmtId="3" fontId="19" fillId="0" borderId="51" xfId="0" applyNumberFormat="1" applyFont="1" applyBorder="1" applyAlignment="1">
      <alignment/>
    </xf>
    <xf numFmtId="0" fontId="7" fillId="0" borderId="55" xfId="0" applyFont="1" applyBorder="1" applyAlignment="1">
      <alignment horizontal="center" wrapText="1"/>
    </xf>
    <xf numFmtId="3" fontId="6" fillId="27" borderId="47" xfId="0" applyNumberFormat="1" applyFont="1" applyFill="1" applyBorder="1" applyAlignment="1">
      <alignment/>
    </xf>
    <xf numFmtId="3" fontId="19" fillId="0" borderId="47" xfId="0" applyNumberFormat="1" applyFont="1" applyBorder="1" applyAlignment="1">
      <alignment/>
    </xf>
    <xf numFmtId="3" fontId="6" fillId="27" borderId="39" xfId="0" applyNumberFormat="1" applyFont="1" applyFill="1" applyBorder="1" applyAlignment="1">
      <alignment/>
    </xf>
    <xf numFmtId="3" fontId="6" fillId="27" borderId="56" xfId="0" applyNumberFormat="1" applyFont="1" applyFill="1" applyBorder="1" applyAlignment="1">
      <alignment/>
    </xf>
    <xf numFmtId="3" fontId="0" fillId="0" borderId="21" xfId="0" applyNumberFormat="1" applyBorder="1" applyAlignment="1">
      <alignment/>
    </xf>
    <xf numFmtId="0" fontId="7" fillId="0" borderId="41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3" fontId="7" fillId="0" borderId="57" xfId="0" applyNumberFormat="1" applyFont="1" applyBorder="1" applyAlignment="1">
      <alignment/>
    </xf>
    <xf numFmtId="3" fontId="7" fillId="0" borderId="58" xfId="0" applyNumberFormat="1" applyFont="1" applyBorder="1" applyAlignment="1">
      <alignment vertical="center" wrapText="1"/>
    </xf>
    <xf numFmtId="3" fontId="7" fillId="0" borderId="59" xfId="0" applyNumberFormat="1" applyFont="1" applyBorder="1" applyAlignment="1">
      <alignment/>
    </xf>
    <xf numFmtId="3" fontId="7" fillId="0" borderId="59" xfId="0" applyNumberFormat="1" applyFont="1" applyFill="1" applyBorder="1" applyAlignment="1">
      <alignment/>
    </xf>
    <xf numFmtId="3" fontId="7" fillId="0" borderId="60" xfId="0" applyNumberFormat="1" applyFont="1" applyFill="1" applyBorder="1" applyAlignment="1">
      <alignment/>
    </xf>
    <xf numFmtId="0" fontId="6" fillId="0" borderId="61" xfId="0" applyFont="1" applyFill="1" applyBorder="1" applyAlignment="1">
      <alignment/>
    </xf>
    <xf numFmtId="3" fontId="14" fillId="26" borderId="21" xfId="40" applyNumberFormat="1" applyFont="1" applyFill="1" applyBorder="1" applyAlignment="1">
      <alignment horizontal="right"/>
    </xf>
    <xf numFmtId="3" fontId="14" fillId="0" borderId="21" xfId="4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0" fontId="14" fillId="0" borderId="30" xfId="0" applyFont="1" applyBorder="1" applyAlignment="1">
      <alignment horizontal="center" wrapText="1"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shrinkToFit="1"/>
    </xf>
    <xf numFmtId="166" fontId="14" fillId="0" borderId="62" xfId="0" applyNumberFormat="1" applyFont="1" applyFill="1" applyBorder="1" applyAlignment="1">
      <alignment/>
    </xf>
    <xf numFmtId="166" fontId="14" fillId="0" borderId="56" xfId="0" applyNumberFormat="1" applyFont="1" applyFill="1" applyBorder="1" applyAlignment="1">
      <alignment/>
    </xf>
    <xf numFmtId="3" fontId="1" fillId="28" borderId="14" xfId="0" applyNumberFormat="1" applyFont="1" applyFill="1" applyBorder="1" applyAlignment="1">
      <alignment horizontal="right"/>
    </xf>
    <xf numFmtId="3" fontId="19" fillId="28" borderId="63" xfId="0" applyNumberFormat="1" applyFont="1" applyFill="1" applyBorder="1" applyAlignment="1">
      <alignment/>
    </xf>
    <xf numFmtId="3" fontId="19" fillId="28" borderId="46" xfId="0" applyNumberFormat="1" applyFont="1" applyFill="1" applyBorder="1" applyAlignment="1">
      <alignment/>
    </xf>
    <xf numFmtId="3" fontId="19" fillId="28" borderId="39" xfId="0" applyNumberFormat="1" applyFont="1" applyFill="1" applyBorder="1" applyAlignment="1">
      <alignment/>
    </xf>
    <xf numFmtId="0" fontId="4" fillId="0" borderId="30" xfId="0" applyFont="1" applyBorder="1" applyAlignment="1">
      <alignment/>
    </xf>
    <xf numFmtId="0" fontId="4" fillId="0" borderId="58" xfId="0" applyFont="1" applyBorder="1" applyAlignment="1">
      <alignment horizontal="center"/>
    </xf>
    <xf numFmtId="0" fontId="4" fillId="0" borderId="0" xfId="0" applyNumberFormat="1" applyFont="1" applyAlignment="1">
      <alignment/>
    </xf>
    <xf numFmtId="0" fontId="0" fillId="0" borderId="21" xfId="0" applyFont="1" applyBorder="1" applyAlignment="1">
      <alignment/>
    </xf>
    <xf numFmtId="0" fontId="4" fillId="0" borderId="58" xfId="0" applyFont="1" applyBorder="1" applyAlignment="1">
      <alignment/>
    </xf>
    <xf numFmtId="0" fontId="4" fillId="0" borderId="21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32" xfId="0" applyFont="1" applyBorder="1" applyAlignment="1">
      <alignment horizontal="left"/>
    </xf>
    <xf numFmtId="0" fontId="0" fillId="0" borderId="49" xfId="0" applyFont="1" applyBorder="1" applyAlignment="1">
      <alignment horizontal="left"/>
    </xf>
    <xf numFmtId="3" fontId="0" fillId="0" borderId="14" xfId="0" applyNumberFormat="1" applyFont="1" applyFill="1" applyBorder="1" applyAlignment="1">
      <alignment horizontal="right"/>
    </xf>
    <xf numFmtId="0" fontId="0" fillId="0" borderId="14" xfId="0" applyNumberFormat="1" applyFont="1" applyFill="1" applyBorder="1" applyAlignment="1">
      <alignment horizontal="right"/>
    </xf>
    <xf numFmtId="0" fontId="1" fillId="0" borderId="49" xfId="0" applyFont="1" applyFill="1" applyBorder="1" applyAlignment="1">
      <alignment/>
    </xf>
    <xf numFmtId="0" fontId="0" fillId="0" borderId="61" xfId="0" applyFont="1" applyBorder="1" applyAlignment="1">
      <alignment horizontal="left"/>
    </xf>
    <xf numFmtId="0" fontId="4" fillId="0" borderId="64" xfId="0" applyFont="1" applyBorder="1" applyAlignment="1">
      <alignment horizontal="left"/>
    </xf>
    <xf numFmtId="3" fontId="4" fillId="0" borderId="27" xfId="0" applyNumberFormat="1" applyFont="1" applyFill="1" applyBorder="1" applyAlignment="1">
      <alignment horizontal="right"/>
    </xf>
    <xf numFmtId="0" fontId="4" fillId="0" borderId="27" xfId="0" applyNumberFormat="1" applyFont="1" applyFill="1" applyBorder="1" applyAlignment="1">
      <alignment horizontal="right"/>
    </xf>
    <xf numFmtId="3" fontId="0" fillId="0" borderId="16" xfId="0" applyNumberFormat="1" applyFont="1" applyFill="1" applyBorder="1" applyAlignment="1">
      <alignment horizontal="right"/>
    </xf>
    <xf numFmtId="0" fontId="0" fillId="0" borderId="16" xfId="0" applyNumberFormat="1" applyFont="1" applyFill="1" applyBorder="1" applyAlignment="1">
      <alignment horizontal="right"/>
    </xf>
    <xf numFmtId="0" fontId="17" fillId="0" borderId="28" xfId="0" applyFont="1" applyBorder="1" applyAlignment="1">
      <alignment horizontal="left"/>
    </xf>
    <xf numFmtId="0" fontId="17" fillId="0" borderId="54" xfId="0" applyFont="1" applyBorder="1" applyAlignment="1">
      <alignment horizontal="left"/>
    </xf>
    <xf numFmtId="0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Alignment="1">
      <alignment/>
    </xf>
    <xf numFmtId="3" fontId="4" fillId="0" borderId="31" xfId="0" applyNumberFormat="1" applyFont="1" applyFill="1" applyBorder="1" applyAlignment="1">
      <alignment horizontal="right"/>
    </xf>
    <xf numFmtId="3" fontId="19" fillId="0" borderId="52" xfId="0" applyNumberFormat="1" applyFont="1" applyFill="1" applyBorder="1" applyAlignment="1">
      <alignment/>
    </xf>
    <xf numFmtId="0" fontId="0" fillId="0" borderId="50" xfId="0" applyFont="1" applyBorder="1" applyAlignment="1">
      <alignment horizontal="left"/>
    </xf>
    <xf numFmtId="0" fontId="0" fillId="0" borderId="65" xfId="0" applyFont="1" applyBorder="1" applyAlignment="1">
      <alignment horizontal="left"/>
    </xf>
    <xf numFmtId="0" fontId="4" fillId="28" borderId="21" xfId="0" applyFont="1" applyFill="1" applyBorder="1" applyAlignment="1">
      <alignment horizontal="center" wrapText="1"/>
    </xf>
    <xf numFmtId="9" fontId="0" fillId="0" borderId="14" xfId="72" applyFont="1" applyFill="1" applyBorder="1" applyAlignment="1">
      <alignment horizontal="right"/>
    </xf>
    <xf numFmtId="9" fontId="4" fillId="0" borderId="31" xfId="72" applyFont="1" applyFill="1" applyBorder="1" applyAlignment="1">
      <alignment horizontal="right"/>
    </xf>
    <xf numFmtId="9" fontId="0" fillId="0" borderId="16" xfId="72" applyFont="1" applyFill="1" applyBorder="1" applyAlignment="1">
      <alignment horizontal="right"/>
    </xf>
    <xf numFmtId="9" fontId="14" fillId="0" borderId="13" xfId="72" applyFont="1" applyBorder="1" applyAlignment="1">
      <alignment horizontal="center"/>
    </xf>
    <xf numFmtId="9" fontId="14" fillId="0" borderId="15" xfId="72" applyFont="1" applyBorder="1" applyAlignment="1">
      <alignment horizontal="center"/>
    </xf>
    <xf numFmtId="9" fontId="14" fillId="0" borderId="13" xfId="72" applyFont="1" applyBorder="1" applyAlignment="1">
      <alignment/>
    </xf>
    <xf numFmtId="9" fontId="14" fillId="0" borderId="23" xfId="72" applyFont="1" applyFill="1" applyBorder="1" applyAlignment="1">
      <alignment/>
    </xf>
    <xf numFmtId="9" fontId="1" fillId="0" borderId="17" xfId="72" applyFont="1" applyFill="1" applyBorder="1" applyAlignment="1">
      <alignment horizontal="right"/>
    </xf>
    <xf numFmtId="9" fontId="1" fillId="0" borderId="17" xfId="72" applyFont="1" applyBorder="1" applyAlignment="1">
      <alignment horizontal="right"/>
    </xf>
    <xf numFmtId="9" fontId="14" fillId="0" borderId="23" xfId="72" applyFont="1" applyFill="1" applyBorder="1" applyAlignment="1">
      <alignment/>
    </xf>
    <xf numFmtId="9" fontId="1" fillId="0" borderId="13" xfId="72" applyFont="1" applyFill="1" applyBorder="1" applyAlignment="1">
      <alignment horizontal="right"/>
    </xf>
    <xf numFmtId="9" fontId="1" fillId="0" borderId="25" xfId="72" applyFont="1" applyFill="1" applyBorder="1" applyAlignment="1">
      <alignment horizontal="right"/>
    </xf>
    <xf numFmtId="9" fontId="14" fillId="0" borderId="23" xfId="72" applyFont="1" applyBorder="1" applyAlignment="1">
      <alignment/>
    </xf>
    <xf numFmtId="9" fontId="1" fillId="0" borderId="14" xfId="72" applyFont="1" applyFill="1" applyBorder="1" applyAlignment="1">
      <alignment horizontal="right"/>
    </xf>
    <xf numFmtId="9" fontId="1" fillId="0" borderId="14" xfId="72" applyFont="1" applyBorder="1" applyAlignment="1">
      <alignment horizontal="right"/>
    </xf>
    <xf numFmtId="9" fontId="1" fillId="0" borderId="16" xfId="72" applyFont="1" applyBorder="1" applyAlignment="1">
      <alignment/>
    </xf>
    <xf numFmtId="9" fontId="1" fillId="28" borderId="14" xfId="72" applyFont="1" applyFill="1" applyBorder="1" applyAlignment="1">
      <alignment horizontal="right"/>
    </xf>
    <xf numFmtId="9" fontId="1" fillId="0" borderId="14" xfId="72" applyFont="1" applyBorder="1" applyAlignment="1">
      <alignment/>
    </xf>
    <xf numFmtId="9" fontId="1" fillId="0" borderId="17" xfId="72" applyFont="1" applyBorder="1" applyAlignment="1">
      <alignment/>
    </xf>
    <xf numFmtId="9" fontId="1" fillId="0" borderId="13" xfId="72" applyFont="1" applyBorder="1" applyAlignment="1">
      <alignment/>
    </xf>
    <xf numFmtId="9" fontId="1" fillId="0" borderId="14" xfId="72" applyFont="1" applyBorder="1" applyAlignment="1">
      <alignment/>
    </xf>
    <xf numFmtId="9" fontId="14" fillId="0" borderId="21" xfId="72" applyFont="1" applyFill="1" applyBorder="1" applyAlignment="1">
      <alignment/>
    </xf>
    <xf numFmtId="9" fontId="14" fillId="0" borderId="15" xfId="72" applyFont="1" applyBorder="1" applyAlignment="1">
      <alignment/>
    </xf>
    <xf numFmtId="9" fontId="14" fillId="24" borderId="21" xfId="72" applyFont="1" applyFill="1" applyBorder="1" applyAlignment="1">
      <alignment/>
    </xf>
    <xf numFmtId="9" fontId="14" fillId="0" borderId="17" xfId="72" applyFont="1" applyFill="1" applyBorder="1" applyAlignment="1">
      <alignment horizontal="right"/>
    </xf>
    <xf numFmtId="9" fontId="14" fillId="0" borderId="14" xfId="72" applyFont="1" applyBorder="1" applyAlignment="1">
      <alignment horizontal="right"/>
    </xf>
    <xf numFmtId="9" fontId="14" fillId="0" borderId="13" xfId="72" applyFont="1" applyBorder="1" applyAlignment="1">
      <alignment horizontal="right"/>
    </xf>
    <xf numFmtId="9" fontId="1" fillId="0" borderId="14" xfId="72" applyFont="1" applyFill="1" applyBorder="1" applyAlignment="1">
      <alignment/>
    </xf>
    <xf numFmtId="9" fontId="14" fillId="24" borderId="27" xfId="72" applyFont="1" applyFill="1" applyBorder="1" applyAlignment="1">
      <alignment/>
    </xf>
    <xf numFmtId="9" fontId="14" fillId="25" borderId="15" xfId="72" applyFont="1" applyFill="1" applyBorder="1" applyAlignment="1">
      <alignment/>
    </xf>
    <xf numFmtId="9" fontId="1" fillId="0" borderId="0" xfId="72" applyFont="1" applyAlignment="1">
      <alignment/>
    </xf>
    <xf numFmtId="9" fontId="1" fillId="0" borderId="0" xfId="72" applyFont="1" applyFill="1" applyAlignment="1">
      <alignment/>
    </xf>
    <xf numFmtId="9" fontId="4" fillId="28" borderId="21" xfId="72" applyFont="1" applyFill="1" applyBorder="1" applyAlignment="1">
      <alignment horizontal="center" wrapText="1"/>
    </xf>
    <xf numFmtId="3" fontId="1" fillId="29" borderId="14" xfId="0" applyNumberFormat="1" applyFont="1" applyFill="1" applyBorder="1" applyAlignment="1">
      <alignment horizontal="right"/>
    </xf>
    <xf numFmtId="9" fontId="14" fillId="0" borderId="30" xfId="72" applyFont="1" applyBorder="1" applyAlignment="1">
      <alignment horizontal="center" wrapText="1"/>
    </xf>
    <xf numFmtId="9" fontId="1" fillId="0" borderId="17" xfId="72" applyFont="1" applyBorder="1" applyAlignment="1">
      <alignment horizontal="right"/>
    </xf>
    <xf numFmtId="9" fontId="14" fillId="0" borderId="34" xfId="72" applyFont="1" applyFill="1" applyBorder="1" applyAlignment="1">
      <alignment horizontal="right"/>
    </xf>
    <xf numFmtId="9" fontId="1" fillId="0" borderId="35" xfId="72" applyFont="1" applyFill="1" applyBorder="1" applyAlignment="1">
      <alignment horizontal="right"/>
    </xf>
    <xf numFmtId="9" fontId="1" fillId="0" borderId="34" xfId="72" applyFont="1" applyFill="1" applyBorder="1" applyAlignment="1">
      <alignment horizontal="right"/>
    </xf>
    <xf numFmtId="9" fontId="14" fillId="26" borderId="21" xfId="72" applyFont="1" applyFill="1" applyBorder="1" applyAlignment="1">
      <alignment horizontal="right"/>
    </xf>
    <xf numFmtId="9" fontId="1" fillId="0" borderId="34" xfId="72" applyFont="1" applyFill="1" applyBorder="1" applyAlignment="1">
      <alignment horizontal="right"/>
    </xf>
    <xf numFmtId="9" fontId="1" fillId="0" borderId="36" xfId="72" applyFont="1" applyFill="1" applyBorder="1" applyAlignment="1">
      <alignment horizontal="right"/>
    </xf>
    <xf numFmtId="9" fontId="1" fillId="0" borderId="36" xfId="72" applyFont="1" applyFill="1" applyBorder="1" applyAlignment="1">
      <alignment horizontal="right"/>
    </xf>
    <xf numFmtId="9" fontId="14" fillId="0" borderId="21" xfId="72" applyFont="1" applyFill="1" applyBorder="1" applyAlignment="1">
      <alignment horizontal="right"/>
    </xf>
    <xf numFmtId="9" fontId="14" fillId="25" borderId="37" xfId="72" applyFont="1" applyFill="1" applyBorder="1" applyAlignment="1">
      <alignment horizontal="right"/>
    </xf>
    <xf numFmtId="9" fontId="14" fillId="0" borderId="0" xfId="72" applyFont="1" applyAlignment="1">
      <alignment/>
    </xf>
    <xf numFmtId="9" fontId="14" fillId="0" borderId="0" xfId="72" applyFont="1" applyAlignment="1">
      <alignment/>
    </xf>
    <xf numFmtId="9" fontId="7" fillId="0" borderId="44" xfId="72" applyFont="1" applyBorder="1" applyAlignment="1">
      <alignment horizontal="center"/>
    </xf>
    <xf numFmtId="9" fontId="7" fillId="0" borderId="55" xfId="72" applyFont="1" applyBorder="1" applyAlignment="1">
      <alignment horizontal="center" wrapText="1"/>
    </xf>
    <xf numFmtId="9" fontId="7" fillId="0" borderId="44" xfId="72" applyFont="1" applyBorder="1" applyAlignment="1">
      <alignment/>
    </xf>
    <xf numFmtId="9" fontId="7" fillId="0" borderId="60" xfId="72" applyFont="1" applyFill="1" applyBorder="1" applyAlignment="1">
      <alignment/>
    </xf>
    <xf numFmtId="9" fontId="6" fillId="0" borderId="47" xfId="72" applyFont="1" applyBorder="1" applyAlignment="1">
      <alignment/>
    </xf>
    <xf numFmtId="9" fontId="6" fillId="0" borderId="39" xfId="72" applyFont="1" applyBorder="1" applyAlignment="1">
      <alignment/>
    </xf>
    <xf numFmtId="9" fontId="19" fillId="0" borderId="39" xfId="72" applyFont="1" applyBorder="1" applyAlignment="1">
      <alignment/>
    </xf>
    <xf numFmtId="9" fontId="19" fillId="28" borderId="39" xfId="72" applyFont="1" applyFill="1" applyBorder="1" applyAlignment="1">
      <alignment/>
    </xf>
    <xf numFmtId="9" fontId="19" fillId="0" borderId="47" xfId="72" applyFont="1" applyBorder="1" applyAlignment="1">
      <alignment/>
    </xf>
    <xf numFmtId="9" fontId="6" fillId="27" borderId="47" xfId="72" applyFont="1" applyFill="1" applyBorder="1" applyAlignment="1">
      <alignment/>
    </xf>
    <xf numFmtId="9" fontId="6" fillId="27" borderId="39" xfId="72" applyFont="1" applyFill="1" applyBorder="1" applyAlignment="1">
      <alignment/>
    </xf>
    <xf numFmtId="9" fontId="6" fillId="27" borderId="56" xfId="72" applyFont="1" applyFill="1" applyBorder="1" applyAlignment="1">
      <alignment/>
    </xf>
    <xf numFmtId="9" fontId="0" fillId="0" borderId="0" xfId="72" applyAlignment="1">
      <alignment/>
    </xf>
    <xf numFmtId="9" fontId="0" fillId="0" borderId="21" xfId="72" applyBorder="1" applyAlignment="1">
      <alignment/>
    </xf>
    <xf numFmtId="9" fontId="14" fillId="0" borderId="62" xfId="72" applyFont="1" applyFill="1" applyBorder="1" applyAlignment="1">
      <alignment/>
    </xf>
    <xf numFmtId="9" fontId="14" fillId="0" borderId="56" xfId="72" applyFont="1" applyFill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37" xfId="0" applyFont="1" applyBorder="1" applyAlignment="1">
      <alignment horizontal="center"/>
    </xf>
  </cellXfs>
  <cellStyles count="5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gyzet 2" xfId="46"/>
    <cellStyle name="Jegyzet 3" xfId="47"/>
    <cellStyle name="Jegyzet 4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Magyarázó szöveg" xfId="57"/>
    <cellStyle name="Followed Hyperlink" xfId="58"/>
    <cellStyle name="Normál 2" xfId="59"/>
    <cellStyle name="Normál 2 2" xfId="60"/>
    <cellStyle name="Normál 2_működési felhalmozási mérleg" xfId="61"/>
    <cellStyle name="Normál 3" xfId="62"/>
    <cellStyle name="Normál 4" xfId="63"/>
    <cellStyle name="Normál 5" xfId="64"/>
    <cellStyle name="Normal_KTRSZJ" xfId="65"/>
    <cellStyle name="Összesen" xfId="66"/>
    <cellStyle name="Currency" xfId="67"/>
    <cellStyle name="Currency [0]" xfId="68"/>
    <cellStyle name="Rossz" xfId="69"/>
    <cellStyle name="Semleges" xfId="70"/>
    <cellStyle name="Számítás" xfId="71"/>
    <cellStyle name="Percent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&#214;LTS&#201;GVET&#201;SEK\2012.%20&#233;vi%20K&#246;lts&#233;gvet&#233;s\V&#201;GLEGES\PolgHiv_k&#246;lts&#233;gvet&#233;s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sz.m. Intézményösszesítő"/>
      <sheetName val="2.sz. Szakfeladat összesítő"/>
      <sheetName val="3.sz. mell.100-3700001"/>
      <sheetName val="3.sz. mell.100-4211001"/>
      <sheetName val="3.sz. mell.100-3811031"/>
      <sheetName val="3.sz. mell.100-4221001"/>
      <sheetName val="3.sz. mell.100-5221101"/>
      <sheetName val="3.sz. mell.100-6820011"/>
      <sheetName val="3.sz. mell.100-6820021"/>
      <sheetName val="3.sz. mell.100-8411261"/>
      <sheetName val="3.sz. mell.100-8412251"/>
      <sheetName val="3.sz. mell.100-8411275"/>
      <sheetName val="3.sz. mell.100-8414021"/>
      <sheetName val="3.sz. mell.100-8414031"/>
      <sheetName val="3.sz. mell.100-8424211"/>
      <sheetName val="3.sz. mell.100-8411541"/>
      <sheetName val="3.sz. mell.100-8411121"/>
      <sheetName val="3.sz. mell.100-8690411"/>
      <sheetName val="3.sz. mell.100-8690425"/>
      <sheetName val="3.sz. mell.100-8821225"/>
      <sheetName val="3.sz. mell.100-8892011"/>
      <sheetName val="3.sz. mell.100-8899221"/>
      <sheetName val="3.sz. mell.100-8899231"/>
      <sheetName val="3.sz. mell.100-8899241"/>
      <sheetName val="3.sz. mell.100-pe-átadás"/>
      <sheetName val="3.sz. mell.100-8904411"/>
      <sheetName val="3.sz. mell.100-9312065"/>
      <sheetName val="3.sz. mell.100-8891011"/>
      <sheetName val="3.sz. mell.100-9603021"/>
      <sheetName val="3.sz. mell.100-882szociális-ÖNK"/>
      <sheetName val="3.sz. mell.100-8419019"/>
      <sheetName val="3.sz. mell.100-882szociális-PH"/>
    </sheetNames>
    <sheetDataSet>
      <sheetData sheetId="1">
        <row r="38">
          <cell r="AJ38">
            <v>61605</v>
          </cell>
        </row>
        <row r="41">
          <cell r="AJ41">
            <v>10856</v>
          </cell>
        </row>
        <row r="42">
          <cell r="AJ42">
            <v>4035</v>
          </cell>
        </row>
        <row r="46">
          <cell r="AJ46">
            <v>2376</v>
          </cell>
        </row>
        <row r="50">
          <cell r="AJ50">
            <v>1100</v>
          </cell>
        </row>
        <row r="75">
          <cell r="AJ75">
            <v>2440</v>
          </cell>
        </row>
        <row r="92">
          <cell r="AJ92">
            <v>7164</v>
          </cell>
        </row>
        <row r="119">
          <cell r="AJ119">
            <v>4552</v>
          </cell>
        </row>
        <row r="130">
          <cell r="AJ130">
            <v>286.44</v>
          </cell>
        </row>
        <row r="147">
          <cell r="AJ147">
            <v>10678</v>
          </cell>
        </row>
        <row r="151">
          <cell r="AJ151">
            <v>28498.212797319997</v>
          </cell>
        </row>
        <row r="160">
          <cell r="AJ160">
            <v>144160.38344432</v>
          </cell>
        </row>
        <row r="199">
          <cell r="AJ199">
            <v>1302.5</v>
          </cell>
        </row>
        <row r="207">
          <cell r="AJ207">
            <v>1713.048</v>
          </cell>
        </row>
        <row r="215">
          <cell r="AJ215">
            <v>463.69000000000005</v>
          </cell>
        </row>
        <row r="245">
          <cell r="AJ245">
            <v>21225.96134</v>
          </cell>
        </row>
        <row r="247">
          <cell r="AJ247">
            <v>3130.2272880000005</v>
          </cell>
        </row>
        <row r="279">
          <cell r="AJ279">
            <v>30000</v>
          </cell>
        </row>
        <row r="281">
          <cell r="AJ281">
            <v>4770</v>
          </cell>
        </row>
        <row r="301">
          <cell r="AJ301">
            <v>1000</v>
          </cell>
        </row>
        <row r="302">
          <cell r="AJ302">
            <v>0</v>
          </cell>
        </row>
        <row r="330">
          <cell r="AJ330">
            <v>17699.227288000002</v>
          </cell>
        </row>
        <row r="368">
          <cell r="AJ368">
            <v>762.744</v>
          </cell>
        </row>
        <row r="370">
          <cell r="AJ370">
            <v>4556.8744</v>
          </cell>
        </row>
        <row r="372">
          <cell r="AJ372">
            <v>4876.56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>
    <pageSetUpPr fitToPage="1"/>
  </sheetPr>
  <dimension ref="A1:L40"/>
  <sheetViews>
    <sheetView tabSelected="1" zoomScale="90" zoomScaleNormal="90" workbookViewId="0" topLeftCell="A1">
      <selection activeCell="F48" sqref="F48"/>
    </sheetView>
  </sheetViews>
  <sheetFormatPr defaultColWidth="9.140625" defaultRowHeight="12.75"/>
  <cols>
    <col min="1" max="1" width="5.57421875" style="0" customWidth="1"/>
    <col min="2" max="2" width="31.7109375" style="0" bestFit="1" customWidth="1"/>
    <col min="3" max="3" width="13.28125" style="0" hidden="1" customWidth="1"/>
    <col min="4" max="9" width="15.00390625" style="0" customWidth="1"/>
    <col min="10" max="10" width="15.00390625" style="319" customWidth="1"/>
    <col min="11" max="12" width="15.00390625" style="0" hidden="1" customWidth="1"/>
  </cols>
  <sheetData>
    <row r="1" spans="1:12" ht="12.75">
      <c r="A1" s="174"/>
      <c r="B1" s="175"/>
      <c r="C1" s="212" t="s">
        <v>154</v>
      </c>
      <c r="D1" s="213" t="s">
        <v>155</v>
      </c>
      <c r="E1" s="213" t="s">
        <v>199</v>
      </c>
      <c r="F1" s="213" t="s">
        <v>200</v>
      </c>
      <c r="G1" s="213" t="s">
        <v>226</v>
      </c>
      <c r="H1" s="213" t="s">
        <v>229</v>
      </c>
      <c r="I1" s="213" t="s">
        <v>230</v>
      </c>
      <c r="J1" s="307" t="s">
        <v>231</v>
      </c>
      <c r="K1" s="213" t="s">
        <v>221</v>
      </c>
      <c r="L1" s="213" t="s">
        <v>222</v>
      </c>
    </row>
    <row r="2" spans="1:12" ht="42" customHeight="1" thickBot="1">
      <c r="A2" s="176"/>
      <c r="B2" s="177" t="s">
        <v>7</v>
      </c>
      <c r="C2" s="177" t="s">
        <v>156</v>
      </c>
      <c r="D2" s="206" t="s">
        <v>157</v>
      </c>
      <c r="E2" s="206" t="s">
        <v>157</v>
      </c>
      <c r="F2" s="206" t="s">
        <v>157</v>
      </c>
      <c r="G2" s="206" t="s">
        <v>157</v>
      </c>
      <c r="H2" s="206" t="s">
        <v>157</v>
      </c>
      <c r="I2" s="206" t="s">
        <v>157</v>
      </c>
      <c r="J2" s="308" t="s">
        <v>157</v>
      </c>
      <c r="K2" s="206" t="s">
        <v>157</v>
      </c>
      <c r="L2" s="206" t="s">
        <v>157</v>
      </c>
    </row>
    <row r="3" spans="1:12" ht="13.5" thickBot="1">
      <c r="A3" s="178">
        <v>2</v>
      </c>
      <c r="B3" s="202" t="s">
        <v>167</v>
      </c>
      <c r="C3" s="180">
        <f aca="true" t="shared" si="0" ref="C3:L3">SUM(C5:C8,C16:C20)</f>
        <v>0</v>
      </c>
      <c r="D3" s="181">
        <f t="shared" si="0"/>
        <v>283520.63624164</v>
      </c>
      <c r="E3" s="181">
        <f t="shared" si="0"/>
        <v>-18819</v>
      </c>
      <c r="F3" s="181">
        <f t="shared" si="0"/>
        <v>264701.63624164</v>
      </c>
      <c r="G3" s="181">
        <f>SUM(G5:G8,G16:G20)</f>
        <v>3461</v>
      </c>
      <c r="H3" s="181">
        <f>SUM(H5:H8,H16:H20)</f>
        <v>268162.63624164</v>
      </c>
      <c r="I3" s="181">
        <f>SUM(I5:I8,I16:I21)</f>
        <v>104294</v>
      </c>
      <c r="J3" s="309">
        <f>+I3/H3</f>
        <v>0.3889206992506637</v>
      </c>
      <c r="K3" s="181">
        <f t="shared" si="0"/>
        <v>-7732</v>
      </c>
      <c r="L3" s="181">
        <f t="shared" si="0"/>
        <v>260430.63624164002</v>
      </c>
    </row>
    <row r="4" spans="1:12" ht="47.25" customHeight="1" thickBot="1">
      <c r="A4" s="214"/>
      <c r="B4" s="215" t="s">
        <v>184</v>
      </c>
      <c r="C4" s="216">
        <f aca="true" t="shared" si="1" ref="C4:L4">+C3-C11-C9</f>
        <v>0</v>
      </c>
      <c r="D4" s="218">
        <f t="shared" si="1"/>
        <v>27895.405688</v>
      </c>
      <c r="E4" s="218">
        <f t="shared" si="1"/>
        <v>0</v>
      </c>
      <c r="F4" s="218">
        <f t="shared" si="1"/>
        <v>27895.405688</v>
      </c>
      <c r="G4" s="218">
        <f>+G3-G11-G9</f>
        <v>0</v>
      </c>
      <c r="H4" s="218">
        <f>+H3-H11-H9</f>
        <v>27895.405688</v>
      </c>
      <c r="I4" s="218">
        <f>+I3-I11-I9</f>
        <v>11194</v>
      </c>
      <c r="J4" s="310">
        <f>+I4/H4</f>
        <v>0.4012847178205914</v>
      </c>
      <c r="K4" s="218">
        <f t="shared" si="1"/>
        <v>-1837</v>
      </c>
      <c r="L4" s="218">
        <f t="shared" si="1"/>
        <v>26058.405688</v>
      </c>
    </row>
    <row r="5" spans="1:12" ht="12.75">
      <c r="A5" s="182">
        <v>21</v>
      </c>
      <c r="B5" s="203" t="s">
        <v>8</v>
      </c>
      <c r="C5" s="183"/>
      <c r="D5" s="185">
        <f>+'2.sz.m.Bevételek'!C6</f>
        <v>17699.227288000002</v>
      </c>
      <c r="E5" s="185">
        <f>+'2.sz.m.Bevételek'!D6</f>
        <v>0</v>
      </c>
      <c r="F5" s="185">
        <f>+'2.sz.m.Bevételek'!E6</f>
        <v>17699.227288000002</v>
      </c>
      <c r="G5" s="185">
        <f>+'2.sz.m.Bevételek'!F6</f>
        <v>0</v>
      </c>
      <c r="H5" s="185">
        <f>+'2.sz.m.Bevételek'!G6</f>
        <v>17699.227288000002</v>
      </c>
      <c r="I5" s="185">
        <f>+'2.sz.m.Bevételek'!H6</f>
        <v>6324</v>
      </c>
      <c r="J5" s="311">
        <f>+I5/H5</f>
        <v>0.3573037340611838</v>
      </c>
      <c r="K5" s="185">
        <f>+'2.sz.m.Bevételek'!J6</f>
        <v>0</v>
      </c>
      <c r="L5" s="185">
        <f>+'2.sz.m.Bevételek'!K6</f>
        <v>17699.227288000002</v>
      </c>
    </row>
    <row r="6" spans="1:12" ht="12.75">
      <c r="A6" s="186">
        <v>22</v>
      </c>
      <c r="B6" s="187" t="s">
        <v>168</v>
      </c>
      <c r="C6" s="188"/>
      <c r="D6" s="185">
        <f>+'2.sz.m.Bevételek'!C22</f>
        <v>10196.1784</v>
      </c>
      <c r="E6" s="185">
        <f>+'2.sz.m.Bevételek'!D22</f>
        <v>0</v>
      </c>
      <c r="F6" s="185">
        <f>+'2.sz.m.Bevételek'!E22</f>
        <v>10196.1784</v>
      </c>
      <c r="G6" s="185">
        <f>+'2.sz.m.Bevételek'!F22</f>
        <v>0</v>
      </c>
      <c r="H6" s="185">
        <f>+'2.sz.m.Bevételek'!G22</f>
        <v>10196.1784</v>
      </c>
      <c r="I6" s="185">
        <f>+'2.sz.m.Bevételek'!H22</f>
        <v>4725</v>
      </c>
      <c r="J6" s="311">
        <f>+I6/H6</f>
        <v>0.4634089179922548</v>
      </c>
      <c r="K6" s="185">
        <f>+'2.sz.m.Bevételek'!J22</f>
        <v>-1837</v>
      </c>
      <c r="L6" s="185">
        <f>+'2.sz.m.Bevételek'!K22</f>
        <v>8359.1784</v>
      </c>
    </row>
    <row r="7" spans="1:12" ht="12.75">
      <c r="A7" s="186">
        <v>23</v>
      </c>
      <c r="B7" s="187" t="s">
        <v>136</v>
      </c>
      <c r="C7" s="188"/>
      <c r="D7" s="185"/>
      <c r="E7" s="185"/>
      <c r="F7" s="185"/>
      <c r="G7" s="185"/>
      <c r="H7" s="185"/>
      <c r="I7" s="185"/>
      <c r="J7" s="311"/>
      <c r="K7" s="185"/>
      <c r="L7" s="185"/>
    </row>
    <row r="8" spans="1:12" ht="12.75">
      <c r="A8" s="204">
        <v>24</v>
      </c>
      <c r="B8" s="189" t="s">
        <v>169</v>
      </c>
      <c r="C8" s="188">
        <f aca="true" t="shared" si="2" ref="C8:L8">SUM(C9:C14)</f>
        <v>0</v>
      </c>
      <c r="D8" s="190">
        <f t="shared" si="2"/>
        <v>255625.23055364002</v>
      </c>
      <c r="E8" s="190">
        <f t="shared" si="2"/>
        <v>-18819</v>
      </c>
      <c r="F8" s="190">
        <f t="shared" si="2"/>
        <v>236806.23055364002</v>
      </c>
      <c r="G8" s="190">
        <f>SUM(G9:G14)</f>
        <v>3461</v>
      </c>
      <c r="H8" s="190">
        <f>SUM(H9:H14)</f>
        <v>240267.23055364002</v>
      </c>
      <c r="I8" s="190">
        <f>SUM(I9:I14)</f>
        <v>93176</v>
      </c>
      <c r="J8" s="312">
        <f>+I8/H8</f>
        <v>0.3878015315917096</v>
      </c>
      <c r="K8" s="190">
        <f t="shared" si="2"/>
        <v>-5895</v>
      </c>
      <c r="L8" s="190">
        <f t="shared" si="2"/>
        <v>234372.23055364002</v>
      </c>
    </row>
    <row r="9" spans="1:12" ht="12.75">
      <c r="A9" s="205">
        <v>241</v>
      </c>
      <c r="B9" s="193" t="s">
        <v>194</v>
      </c>
      <c r="C9" s="194"/>
      <c r="D9" s="197">
        <f>+'2.sz.m.Bevételek'!C39</f>
        <v>208335</v>
      </c>
      <c r="E9" s="197">
        <f>+'2.sz.m.Bevételek'!D39</f>
        <v>0</v>
      </c>
      <c r="F9" s="197">
        <f>+'2.sz.m.Bevételek'!E39</f>
        <v>208335</v>
      </c>
      <c r="G9" s="197">
        <f>+'2.sz.m.Bevételek'!F39</f>
        <v>0</v>
      </c>
      <c r="H9" s="197">
        <f>+'2.sz.m.Bevételek'!G39</f>
        <v>208335</v>
      </c>
      <c r="I9" s="197">
        <f>+'2.sz.m.Bevételek'!H39</f>
        <v>93100</v>
      </c>
      <c r="J9" s="313">
        <f>+I9/H9</f>
        <v>0.4468764249886001</v>
      </c>
      <c r="K9" s="197">
        <f>+'2.sz.m.Bevételek'!J39</f>
        <v>0</v>
      </c>
      <c r="L9" s="197">
        <f>+'2.sz.m.Bevételek'!K39</f>
        <v>208335</v>
      </c>
    </row>
    <row r="10" spans="1:12" ht="12.75">
      <c r="A10" s="205">
        <v>242</v>
      </c>
      <c r="B10" s="193" t="s">
        <v>36</v>
      </c>
      <c r="C10" s="194"/>
      <c r="D10" s="197"/>
      <c r="E10" s="197"/>
      <c r="F10" s="197"/>
      <c r="G10" s="197"/>
      <c r="H10" s="197"/>
      <c r="I10" s="197"/>
      <c r="J10" s="313"/>
      <c r="K10" s="197"/>
      <c r="L10" s="197"/>
    </row>
    <row r="11" spans="1:12" ht="12.75">
      <c r="A11" s="192">
        <v>243</v>
      </c>
      <c r="B11" s="229" t="s">
        <v>161</v>
      </c>
      <c r="C11" s="230"/>
      <c r="D11" s="231">
        <f>+'2.sz.m.Bevételek'!C40</f>
        <v>47290.23055364002</v>
      </c>
      <c r="E11" s="231">
        <f>+'2.sz.m.Bevételek'!D40</f>
        <v>-18819</v>
      </c>
      <c r="F11" s="231">
        <f>+'2.sz.m.Bevételek'!E40</f>
        <v>28471.230553640024</v>
      </c>
      <c r="G11" s="231">
        <f>+'2.sz.m.Bevételek'!F40</f>
        <v>3461</v>
      </c>
      <c r="H11" s="231">
        <f>+'2.sz.m.Bevételek'!G40</f>
        <v>31932.230553640024</v>
      </c>
      <c r="I11" s="231">
        <f>+'2.sz.m.Bevételek'!H40</f>
        <v>0</v>
      </c>
      <c r="J11" s="314">
        <f>+I11/H11</f>
        <v>0</v>
      </c>
      <c r="K11" s="231">
        <f>+'2.sz.m.Bevételek'!J40</f>
        <v>-5895</v>
      </c>
      <c r="L11" s="231">
        <f>+'2.sz.m.Bevételek'!K40</f>
        <v>26037.230553640024</v>
      </c>
    </row>
    <row r="12" spans="1:12" ht="12.75">
      <c r="A12" s="205">
        <v>244</v>
      </c>
      <c r="B12" s="193" t="s">
        <v>193</v>
      </c>
      <c r="C12" s="196"/>
      <c r="D12" s="197"/>
      <c r="E12" s="197"/>
      <c r="F12" s="197"/>
      <c r="G12" s="197"/>
      <c r="H12" s="197"/>
      <c r="I12" s="197">
        <f>+'2.sz.m.Bevételek'!H37</f>
        <v>76</v>
      </c>
      <c r="J12" s="313"/>
      <c r="K12" s="197"/>
      <c r="L12" s="197"/>
    </row>
    <row r="13" spans="1:12" ht="12.75">
      <c r="A13" s="205">
        <v>245</v>
      </c>
      <c r="B13" s="193" t="s">
        <v>170</v>
      </c>
      <c r="C13" s="194"/>
      <c r="D13" s="197"/>
      <c r="E13" s="197"/>
      <c r="F13" s="197"/>
      <c r="G13" s="197"/>
      <c r="H13" s="197"/>
      <c r="I13" s="197"/>
      <c r="J13" s="313"/>
      <c r="K13" s="197"/>
      <c r="L13" s="197"/>
    </row>
    <row r="14" spans="1:12" ht="12.75">
      <c r="A14" s="198">
        <v>246</v>
      </c>
      <c r="B14" s="193" t="s">
        <v>171</v>
      </c>
      <c r="C14" s="194"/>
      <c r="D14" s="208"/>
      <c r="E14" s="208"/>
      <c r="F14" s="208"/>
      <c r="G14" s="208"/>
      <c r="H14" s="208"/>
      <c r="I14" s="208"/>
      <c r="J14" s="315"/>
      <c r="K14" s="208"/>
      <c r="L14" s="208"/>
    </row>
    <row r="15" spans="1:12" ht="12.75">
      <c r="A15" s="198">
        <v>25</v>
      </c>
      <c r="B15" s="193" t="s">
        <v>145</v>
      </c>
      <c r="C15" s="194"/>
      <c r="D15" s="208"/>
      <c r="E15" s="208"/>
      <c r="F15" s="208"/>
      <c r="G15" s="208"/>
      <c r="H15" s="208"/>
      <c r="I15" s="208"/>
      <c r="J15" s="315"/>
      <c r="K15" s="208"/>
      <c r="L15" s="208"/>
    </row>
    <row r="16" spans="1:12" ht="12.75">
      <c r="A16" s="182">
        <v>26</v>
      </c>
      <c r="B16" s="203" t="s">
        <v>172</v>
      </c>
      <c r="C16" s="183"/>
      <c r="D16" s="190"/>
      <c r="E16" s="190"/>
      <c r="F16" s="190"/>
      <c r="G16" s="190"/>
      <c r="H16" s="190"/>
      <c r="I16" s="190"/>
      <c r="J16" s="312"/>
      <c r="K16" s="190"/>
      <c r="L16" s="190"/>
    </row>
    <row r="17" spans="1:12" ht="12.75">
      <c r="A17" s="186">
        <v>27</v>
      </c>
      <c r="B17" s="187" t="s">
        <v>173</v>
      </c>
      <c r="C17" s="188"/>
      <c r="D17" s="190"/>
      <c r="E17" s="190"/>
      <c r="F17" s="190"/>
      <c r="G17" s="190"/>
      <c r="H17" s="190"/>
      <c r="I17" s="190"/>
      <c r="J17" s="312"/>
      <c r="K17" s="190"/>
      <c r="L17" s="190"/>
    </row>
    <row r="18" spans="1:12" ht="12.75">
      <c r="A18" s="205">
        <v>271</v>
      </c>
      <c r="B18" s="195" t="s">
        <v>137</v>
      </c>
      <c r="C18" s="196"/>
      <c r="D18" s="197"/>
      <c r="E18" s="197"/>
      <c r="F18" s="197"/>
      <c r="G18" s="197"/>
      <c r="H18" s="197"/>
      <c r="I18" s="197"/>
      <c r="J18" s="313"/>
      <c r="K18" s="197"/>
      <c r="L18" s="197"/>
    </row>
    <row r="19" spans="1:12" ht="12.75">
      <c r="A19" s="205">
        <v>272</v>
      </c>
      <c r="B19" s="193" t="s">
        <v>9</v>
      </c>
      <c r="C19" s="194"/>
      <c r="D19" s="197"/>
      <c r="E19" s="197"/>
      <c r="F19" s="197"/>
      <c r="G19" s="197"/>
      <c r="H19" s="197"/>
      <c r="I19" s="197"/>
      <c r="J19" s="313"/>
      <c r="K19" s="197"/>
      <c r="L19" s="197"/>
    </row>
    <row r="20" spans="1:12" ht="12.75">
      <c r="A20" s="205">
        <v>28</v>
      </c>
      <c r="B20" s="193" t="s">
        <v>174</v>
      </c>
      <c r="C20" s="194"/>
      <c r="D20" s="197"/>
      <c r="E20" s="197"/>
      <c r="F20" s="197"/>
      <c r="G20" s="197"/>
      <c r="H20" s="197"/>
      <c r="I20" s="197"/>
      <c r="J20" s="313"/>
      <c r="K20" s="197"/>
      <c r="L20" s="197"/>
    </row>
    <row r="21" spans="1:12" ht="13.5" thickBot="1">
      <c r="A21" s="205">
        <v>29</v>
      </c>
      <c r="B21" s="193" t="s">
        <v>233</v>
      </c>
      <c r="C21" s="194"/>
      <c r="D21" s="197"/>
      <c r="E21" s="197"/>
      <c r="F21" s="197"/>
      <c r="G21" s="197"/>
      <c r="H21" s="197"/>
      <c r="I21" s="197">
        <v>69</v>
      </c>
      <c r="J21" s="313"/>
      <c r="K21" s="197"/>
      <c r="L21" s="197"/>
    </row>
    <row r="22" spans="1:12" ht="13.5" thickBot="1">
      <c r="A22" s="178">
        <v>1</v>
      </c>
      <c r="B22" s="179" t="s">
        <v>158</v>
      </c>
      <c r="C22" s="180">
        <f aca="true" t="shared" si="3" ref="C22:L22">SUM(C24:C28,C33:C36)</f>
        <v>0</v>
      </c>
      <c r="D22" s="181">
        <f t="shared" si="3"/>
        <v>283520.63624164</v>
      </c>
      <c r="E22" s="181">
        <f t="shared" si="3"/>
        <v>-18819</v>
      </c>
      <c r="F22" s="181">
        <f t="shared" si="3"/>
        <v>264701.63624164</v>
      </c>
      <c r="G22" s="181">
        <f>SUM(G24:G28,G33:G36)</f>
        <v>3461</v>
      </c>
      <c r="H22" s="181">
        <f>SUM(H24:H28,H33:H36)</f>
        <v>268162.63624164</v>
      </c>
      <c r="I22" s="181">
        <f>SUM(I24:I28,I33:I37)</f>
        <v>100795</v>
      </c>
      <c r="J22" s="309">
        <f aca="true" t="shared" si="4" ref="J22:J27">+I22/H22</f>
        <v>0.37587264733321807</v>
      </c>
      <c r="K22" s="181">
        <f t="shared" si="3"/>
        <v>-7732</v>
      </c>
      <c r="L22" s="181">
        <f t="shared" si="3"/>
        <v>260430.63624164002</v>
      </c>
    </row>
    <row r="23" spans="1:12" ht="48.75" customHeight="1" thickBot="1">
      <c r="A23" s="214"/>
      <c r="B23" s="215" t="s">
        <v>185</v>
      </c>
      <c r="C23" s="217">
        <f aca="true" t="shared" si="5" ref="C23:L23">+C22-C30</f>
        <v>0</v>
      </c>
      <c r="D23" s="218">
        <f t="shared" si="5"/>
        <v>283520.63624164</v>
      </c>
      <c r="E23" s="218">
        <f t="shared" si="5"/>
        <v>-18819</v>
      </c>
      <c r="F23" s="218">
        <f t="shared" si="5"/>
        <v>264701.63624164</v>
      </c>
      <c r="G23" s="218">
        <f>+G22-G30</f>
        <v>3461</v>
      </c>
      <c r="H23" s="218">
        <f>+H22-H30</f>
        <v>268162.63624164</v>
      </c>
      <c r="I23" s="218">
        <f>+I22-I30</f>
        <v>100795</v>
      </c>
      <c r="J23" s="310">
        <f t="shared" si="4"/>
        <v>0.37587264733321807</v>
      </c>
      <c r="K23" s="218">
        <f t="shared" si="5"/>
        <v>-7732</v>
      </c>
      <c r="L23" s="218">
        <f t="shared" si="5"/>
        <v>260430.63624164002</v>
      </c>
    </row>
    <row r="24" spans="1:12" ht="12.75">
      <c r="A24" s="192">
        <v>11</v>
      </c>
      <c r="B24" s="193" t="s">
        <v>4</v>
      </c>
      <c r="C24" s="194"/>
      <c r="D24" s="208">
        <f>+'4.sz.m.Kiadások'!C5</f>
        <v>105092.04000000001</v>
      </c>
      <c r="E24" s="208">
        <f>+'4.sz.m.Kiadások'!D5</f>
        <v>0</v>
      </c>
      <c r="F24" s="208">
        <f>+'4.sz.m.Kiadások'!E5</f>
        <v>105092.04000000001</v>
      </c>
      <c r="G24" s="208">
        <f>+'4.sz.m.Kiadások'!F5</f>
        <v>649</v>
      </c>
      <c r="H24" s="208">
        <f>+'4.sz.m.Kiadások'!G5</f>
        <v>105741.04000000001</v>
      </c>
      <c r="I24" s="208">
        <f>+'4.sz.m.Kiadások'!H5</f>
        <v>49376</v>
      </c>
      <c r="J24" s="315">
        <f t="shared" si="4"/>
        <v>0.4669520935296267</v>
      </c>
      <c r="K24" s="208">
        <f>+'4.sz.m.Kiadások'!J5</f>
        <v>0</v>
      </c>
      <c r="L24" s="208">
        <f>+'4.sz.m.Kiadások'!K5</f>
        <v>105741.04000000001</v>
      </c>
    </row>
    <row r="25" spans="1:12" ht="12.75">
      <c r="A25" s="192">
        <v>12</v>
      </c>
      <c r="B25" s="193" t="s">
        <v>183</v>
      </c>
      <c r="C25" s="194"/>
      <c r="D25" s="208">
        <f>+'4.sz.m.Kiadások'!C9</f>
        <v>28498.212797319997</v>
      </c>
      <c r="E25" s="208">
        <f>+'4.sz.m.Kiadások'!D9</f>
        <v>0</v>
      </c>
      <c r="F25" s="208">
        <f>+'4.sz.m.Kiadások'!E9</f>
        <v>28498.212797319997</v>
      </c>
      <c r="G25" s="208">
        <f>+'4.sz.m.Kiadások'!F9</f>
        <v>175</v>
      </c>
      <c r="H25" s="208">
        <f>+'4.sz.m.Kiadások'!G9</f>
        <v>28673.212797319997</v>
      </c>
      <c r="I25" s="208">
        <f>+'4.sz.m.Kiadások'!H9</f>
        <v>12857</v>
      </c>
      <c r="J25" s="315">
        <f t="shared" si="4"/>
        <v>0.4483976068842103</v>
      </c>
      <c r="K25" s="208">
        <f>+'4.sz.m.Kiadások'!J9</f>
        <v>0</v>
      </c>
      <c r="L25" s="208">
        <f>+'4.sz.m.Kiadások'!K9</f>
        <v>28673.212797319997</v>
      </c>
    </row>
    <row r="26" spans="1:12" ht="12.75">
      <c r="A26" s="192">
        <v>13</v>
      </c>
      <c r="B26" s="193" t="s">
        <v>189</v>
      </c>
      <c r="C26" s="194"/>
      <c r="D26" s="208">
        <f>+'4.sz.m.Kiadások'!C10</f>
        <v>144160.38344432</v>
      </c>
      <c r="E26" s="208">
        <f>+'4.sz.m.Kiadások'!D10</f>
        <v>-22893</v>
      </c>
      <c r="F26" s="208">
        <f>+'4.sz.m.Kiadások'!E10</f>
        <v>121267.38344432</v>
      </c>
      <c r="G26" s="208">
        <f>+'4.sz.m.Kiadások'!F10</f>
        <v>0</v>
      </c>
      <c r="H26" s="208">
        <f>+'4.sz.m.Kiadások'!G10</f>
        <v>121267.38344432</v>
      </c>
      <c r="I26" s="208">
        <f>+'4.sz.m.Kiadások'!H10</f>
        <v>28409</v>
      </c>
      <c r="J26" s="315">
        <f t="shared" si="4"/>
        <v>0.23426744432928256</v>
      </c>
      <c r="K26" s="208">
        <f>+'4.sz.m.Kiadások'!J10</f>
        <v>-7732</v>
      </c>
      <c r="L26" s="208">
        <f>+'4.sz.m.Kiadások'!K10</f>
        <v>113535.38344432</v>
      </c>
    </row>
    <row r="27" spans="1:12" ht="12.75">
      <c r="A27" s="192">
        <v>131</v>
      </c>
      <c r="B27" s="193" t="s">
        <v>188</v>
      </c>
      <c r="C27" s="194"/>
      <c r="D27" s="208">
        <f>+'4.sz.m.Kiadások'!C17</f>
        <v>4770</v>
      </c>
      <c r="E27" s="208">
        <f>+'4.sz.m.Kiadások'!D17</f>
        <v>3047</v>
      </c>
      <c r="F27" s="208">
        <f>+'4.sz.m.Kiadások'!E17</f>
        <v>7817</v>
      </c>
      <c r="G27" s="208">
        <f>+'4.sz.m.Kiadások'!F17</f>
        <v>2637</v>
      </c>
      <c r="H27" s="208">
        <f>+'4.sz.m.Kiadások'!G17</f>
        <v>10454</v>
      </c>
      <c r="I27" s="208">
        <f>+'4.sz.m.Kiadások'!H17</f>
        <v>6181</v>
      </c>
      <c r="J27" s="315">
        <f t="shared" si="4"/>
        <v>0.5912569351444423</v>
      </c>
      <c r="K27" s="208">
        <f>+'4.sz.m.Kiadások'!J17</f>
        <v>0</v>
      </c>
      <c r="L27" s="208">
        <f>+'4.sz.m.Kiadások'!K17</f>
        <v>10454</v>
      </c>
    </row>
    <row r="28" spans="1:12" ht="12.75">
      <c r="A28" s="191">
        <v>14</v>
      </c>
      <c r="B28" s="189" t="s">
        <v>159</v>
      </c>
      <c r="C28" s="184">
        <f aca="true" t="shared" si="6" ref="C28:L28">SUM(C29:C32)</f>
        <v>0</v>
      </c>
      <c r="D28" s="207">
        <f t="shared" si="6"/>
        <v>0</v>
      </c>
      <c r="E28" s="207">
        <f t="shared" si="6"/>
        <v>0</v>
      </c>
      <c r="F28" s="207">
        <f t="shared" si="6"/>
        <v>0</v>
      </c>
      <c r="G28" s="207">
        <f>SUM(G29:G32)</f>
        <v>0</v>
      </c>
      <c r="H28" s="207">
        <f>SUM(H29:H32)</f>
        <v>0</v>
      </c>
      <c r="I28" s="207">
        <f>SUM(I29:I32)</f>
        <v>0</v>
      </c>
      <c r="J28" s="316"/>
      <c r="K28" s="207">
        <f t="shared" si="6"/>
        <v>0</v>
      </c>
      <c r="L28" s="207">
        <f t="shared" si="6"/>
        <v>0</v>
      </c>
    </row>
    <row r="29" spans="1:12" ht="12.75">
      <c r="A29" s="192">
        <v>141</v>
      </c>
      <c r="B29" s="193" t="s">
        <v>160</v>
      </c>
      <c r="C29" s="194"/>
      <c r="D29" s="208"/>
      <c r="E29" s="208"/>
      <c r="F29" s="208"/>
      <c r="G29" s="208"/>
      <c r="H29" s="208"/>
      <c r="I29" s="208"/>
      <c r="J29" s="315"/>
      <c r="K29" s="208"/>
      <c r="L29" s="208"/>
    </row>
    <row r="30" spans="1:12" ht="12.75">
      <c r="A30" s="192">
        <v>142</v>
      </c>
      <c r="B30" s="256" t="s">
        <v>161</v>
      </c>
      <c r="C30" s="194"/>
      <c r="D30" s="208"/>
      <c r="E30" s="208"/>
      <c r="F30" s="208"/>
      <c r="G30" s="208"/>
      <c r="H30" s="208"/>
      <c r="I30" s="208"/>
      <c r="J30" s="315"/>
      <c r="K30" s="208"/>
      <c r="L30" s="208"/>
    </row>
    <row r="31" spans="1:12" ht="12.75">
      <c r="A31" s="198">
        <v>143</v>
      </c>
      <c r="B31" s="193" t="s">
        <v>162</v>
      </c>
      <c r="C31" s="194"/>
      <c r="D31" s="208"/>
      <c r="E31" s="208"/>
      <c r="F31" s="208"/>
      <c r="G31" s="208"/>
      <c r="H31" s="208"/>
      <c r="I31" s="208"/>
      <c r="J31" s="315"/>
      <c r="K31" s="208"/>
      <c r="L31" s="208"/>
    </row>
    <row r="32" spans="1:12" ht="12.75">
      <c r="A32" s="198">
        <v>144</v>
      </c>
      <c r="B32" s="193" t="s">
        <v>163</v>
      </c>
      <c r="C32" s="194"/>
      <c r="D32" s="208"/>
      <c r="E32" s="208"/>
      <c r="F32" s="208"/>
      <c r="G32" s="208"/>
      <c r="H32" s="208"/>
      <c r="I32" s="208"/>
      <c r="J32" s="315"/>
      <c r="K32" s="208"/>
      <c r="L32" s="208"/>
    </row>
    <row r="33" spans="1:12" ht="12.75">
      <c r="A33" s="186">
        <v>15</v>
      </c>
      <c r="B33" s="187" t="s">
        <v>164</v>
      </c>
      <c r="C33" s="188"/>
      <c r="D33" s="209"/>
      <c r="E33" s="209">
        <f>+'4.sz.m.Kiadások'!D20+'4.sz.m.Kiadások'!D21</f>
        <v>0</v>
      </c>
      <c r="F33" s="209">
        <f>+'4.sz.m.Kiadások'!E20+'4.sz.m.Kiadások'!E21</f>
        <v>0</v>
      </c>
      <c r="G33" s="209">
        <f>+'4.sz.m.Kiadások'!F20+'4.sz.m.Kiadások'!F21</f>
        <v>0</v>
      </c>
      <c r="H33" s="209">
        <f>+'4.sz.m.Kiadások'!G20+'4.sz.m.Kiadások'!G21</f>
        <v>0</v>
      </c>
      <c r="I33" s="209">
        <f>+'4.sz.m.Kiadások'!H20+'4.sz.m.Kiadások'!H21</f>
        <v>0</v>
      </c>
      <c r="J33" s="317"/>
      <c r="K33" s="209">
        <f>+'4.sz.m.Kiadások'!J20+'4.sz.m.Kiadások'!J21</f>
        <v>0</v>
      </c>
      <c r="L33" s="209">
        <f>+'4.sz.m.Kiadások'!K20+'4.sz.m.Kiadások'!K21</f>
        <v>0</v>
      </c>
    </row>
    <row r="34" spans="1:12" ht="12.75">
      <c r="A34" s="186">
        <v>16</v>
      </c>
      <c r="B34" s="187" t="s">
        <v>122</v>
      </c>
      <c r="C34" s="188"/>
      <c r="D34" s="209"/>
      <c r="E34" s="209">
        <f>+'4.sz.m.Kiadások'!D27</f>
        <v>1027</v>
      </c>
      <c r="F34" s="209">
        <f>+'4.sz.m.Kiadások'!E27</f>
        <v>1027</v>
      </c>
      <c r="G34" s="209">
        <f>+'4.sz.m.Kiadások'!F27</f>
        <v>0</v>
      </c>
      <c r="H34" s="209">
        <f>+'4.sz.m.Kiadások'!G27</f>
        <v>1027</v>
      </c>
      <c r="I34" s="209">
        <f>+'4.sz.m.Kiadások'!H27</f>
        <v>59</v>
      </c>
      <c r="J34" s="317">
        <f>+I34/H34</f>
        <v>0.05744888023369036</v>
      </c>
      <c r="K34" s="209">
        <f>+'4.sz.m.Kiadások'!J27</f>
        <v>0</v>
      </c>
      <c r="L34" s="209">
        <f>+'4.sz.m.Kiadások'!K27</f>
        <v>1027</v>
      </c>
    </row>
    <row r="35" spans="1:12" ht="12.75">
      <c r="A35" s="186">
        <v>17</v>
      </c>
      <c r="B35" s="187" t="s">
        <v>165</v>
      </c>
      <c r="C35" s="188"/>
      <c r="D35" s="209">
        <f>+'4.sz.m.Kiadások'!C22+'4.sz.m.Kiadások'!C23</f>
        <v>1000</v>
      </c>
      <c r="E35" s="209">
        <f>+'4.sz.m.Kiadások'!D22+'4.sz.m.Kiadások'!D23</f>
        <v>0</v>
      </c>
      <c r="F35" s="209">
        <f>+'4.sz.m.Kiadások'!E22+'4.sz.m.Kiadások'!E23</f>
        <v>1000</v>
      </c>
      <c r="G35" s="209">
        <f>+'4.sz.m.Kiadások'!F22+'4.sz.m.Kiadások'!F23</f>
        <v>0</v>
      </c>
      <c r="H35" s="209">
        <f>+'4.sz.m.Kiadások'!G22+'4.sz.m.Kiadások'!G23</f>
        <v>1000</v>
      </c>
      <c r="I35" s="209">
        <f>+'4.sz.m.Kiadások'!H22+'4.sz.m.Kiadások'!H23</f>
        <v>0</v>
      </c>
      <c r="J35" s="317">
        <f>+I35/H35</f>
        <v>0</v>
      </c>
      <c r="K35" s="209">
        <f>+'4.sz.m.Kiadások'!J22+'4.sz.m.Kiadások'!J23</f>
        <v>0</v>
      </c>
      <c r="L35" s="209">
        <f>+'4.sz.m.Kiadások'!K22+'4.sz.m.Kiadások'!K23</f>
        <v>1000</v>
      </c>
    </row>
    <row r="36" spans="1:12" ht="12.75">
      <c r="A36" s="186">
        <v>18</v>
      </c>
      <c r="B36" s="187" t="s">
        <v>166</v>
      </c>
      <c r="C36" s="188"/>
      <c r="D36" s="209"/>
      <c r="E36" s="209"/>
      <c r="F36" s="209"/>
      <c r="G36" s="209"/>
      <c r="H36" s="209"/>
      <c r="I36" s="209"/>
      <c r="J36" s="317"/>
      <c r="K36" s="209"/>
      <c r="L36" s="209"/>
    </row>
    <row r="37" spans="1:12" ht="13.5" thickBot="1">
      <c r="A37" s="199">
        <v>19</v>
      </c>
      <c r="B37" s="200" t="s">
        <v>234</v>
      </c>
      <c r="C37" s="201"/>
      <c r="D37" s="210"/>
      <c r="E37" s="210"/>
      <c r="F37" s="210"/>
      <c r="G37" s="210"/>
      <c r="H37" s="210"/>
      <c r="I37" s="210">
        <v>3913</v>
      </c>
      <c r="J37" s="318"/>
      <c r="K37" s="210"/>
      <c r="L37" s="210"/>
    </row>
    <row r="38" ht="13.5" thickBot="1"/>
    <row r="39" spans="2:12" ht="13.5" thickBot="1">
      <c r="B39" s="67" t="s">
        <v>235</v>
      </c>
      <c r="C39" s="211">
        <f aca="true" t="shared" si="7" ref="C39:L39">+C3-C22</f>
        <v>0</v>
      </c>
      <c r="D39" s="211">
        <f t="shared" si="7"/>
        <v>0</v>
      </c>
      <c r="E39" s="211">
        <f t="shared" si="7"/>
        <v>0</v>
      </c>
      <c r="F39" s="211">
        <f t="shared" si="7"/>
        <v>0</v>
      </c>
      <c r="G39" s="211">
        <f>+G3-G22</f>
        <v>0</v>
      </c>
      <c r="H39" s="211">
        <f>+H3-H22</f>
        <v>0</v>
      </c>
      <c r="I39" s="211">
        <f>+I3-I22</f>
        <v>3499</v>
      </c>
      <c r="J39" s="320"/>
      <c r="K39" s="211">
        <f t="shared" si="7"/>
        <v>0</v>
      </c>
      <c r="L39" s="211">
        <f t="shared" si="7"/>
        <v>0</v>
      </c>
    </row>
    <row r="40" spans="4:12" ht="12.75">
      <c r="D40" s="59"/>
      <c r="E40" s="59"/>
      <c r="F40" s="59"/>
      <c r="G40" s="59"/>
      <c r="H40" s="59"/>
      <c r="I40" s="59"/>
      <c r="K40" s="59"/>
      <c r="L40" s="59"/>
    </row>
  </sheetData>
  <printOptions horizontalCentered="1" verticalCentered="1"/>
  <pageMargins left="0.7480314960629921" right="0.35433070866141736" top="0.984251968503937" bottom="0.7086614173228347" header="0.4330708661417323" footer="0.5118110236220472"/>
  <pageSetup fitToHeight="1" fitToWidth="1" horizontalDpi="600" verticalDpi="600" orientation="landscape" paperSize="9" scale="81" r:id="rId1"/>
  <headerFooter alignWithMargins="0">
    <oddHeader>&amp;L1/B. számú melléklet&amp;C&amp;"Arial,Félkövér"&amp;12Nagykovácsi Polgármesteri Hivatal 2012. évi bevételei és kiadásai&amp;R A 2012. évi önkormányzati költségvetési rendelethez</oddHeader>
    <oddFooter>&amp;L&amp;"Arial,Dőlt"&amp;8&amp;D&amp;C&amp;P&amp;R&amp;"Arial,Dőlt"&amp;8&amp;F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7">
    <tabColor indexed="45"/>
    <pageSetUpPr fitToPage="1"/>
  </sheetPr>
  <dimension ref="A1:K82"/>
  <sheetViews>
    <sheetView workbookViewId="0" topLeftCell="A1">
      <pane xSplit="2" ySplit="4" topLeftCell="D5" activePane="bottomRight" state="frozen"/>
      <selection pane="topLeft" activeCell="F48" sqref="F48"/>
      <selection pane="topRight" activeCell="F48" sqref="F48"/>
      <selection pane="bottomLeft" activeCell="F48" sqref="F48"/>
      <selection pane="bottomRight" activeCell="F48" sqref="F48"/>
    </sheetView>
  </sheetViews>
  <sheetFormatPr defaultColWidth="9.140625" defaultRowHeight="12.75"/>
  <cols>
    <col min="1" max="1" width="9.57421875" style="13" customWidth="1"/>
    <col min="2" max="2" width="54.28125" style="13" customWidth="1"/>
    <col min="3" max="8" width="16.140625" style="13" customWidth="1"/>
    <col min="9" max="9" width="16.140625" style="290" customWidth="1"/>
    <col min="10" max="11" width="16.140625" style="13" hidden="1" customWidth="1"/>
    <col min="12" max="16384" width="8.8515625" style="13" customWidth="1"/>
  </cols>
  <sheetData>
    <row r="1" spans="1:11" s="148" customFormat="1" ht="39" thickBot="1">
      <c r="A1" s="146" t="s">
        <v>23</v>
      </c>
      <c r="B1" s="147" t="s">
        <v>24</v>
      </c>
      <c r="C1" s="66" t="s">
        <v>175</v>
      </c>
      <c r="D1" s="66" t="s">
        <v>196</v>
      </c>
      <c r="E1" s="66" t="s">
        <v>197</v>
      </c>
      <c r="F1" s="66" t="s">
        <v>228</v>
      </c>
      <c r="G1" s="66" t="s">
        <v>226</v>
      </c>
      <c r="H1" s="259" t="s">
        <v>230</v>
      </c>
      <c r="I1" s="292" t="s">
        <v>231</v>
      </c>
      <c r="J1" s="66" t="s">
        <v>220</v>
      </c>
      <c r="K1" s="66" t="s">
        <v>218</v>
      </c>
    </row>
    <row r="2" spans="1:11" ht="13.5" thickBot="1">
      <c r="A2" s="14"/>
      <c r="B2" s="15"/>
      <c r="C2" s="66" t="s">
        <v>138</v>
      </c>
      <c r="D2" s="66"/>
      <c r="E2" s="66" t="s">
        <v>198</v>
      </c>
      <c r="F2" s="66"/>
      <c r="G2" s="66" t="s">
        <v>198</v>
      </c>
      <c r="H2" s="66"/>
      <c r="I2" s="123"/>
      <c r="J2" s="66"/>
      <c r="K2" s="66" t="s">
        <v>198</v>
      </c>
    </row>
    <row r="3" spans="1:11" ht="12.75">
      <c r="A3" s="14"/>
      <c r="B3" s="15"/>
      <c r="C3" s="16"/>
      <c r="D3" s="16"/>
      <c r="E3" s="16"/>
      <c r="F3" s="16"/>
      <c r="G3" s="16"/>
      <c r="H3" s="16"/>
      <c r="I3" s="263"/>
      <c r="J3" s="16"/>
      <c r="K3" s="16"/>
    </row>
    <row r="4" spans="1:11" ht="13.5" thickBot="1">
      <c r="A4" s="17">
        <v>1</v>
      </c>
      <c r="B4" s="3">
        <v>2</v>
      </c>
      <c r="C4" s="17">
        <v>3</v>
      </c>
      <c r="D4" s="17">
        <v>4</v>
      </c>
      <c r="E4" s="17">
        <v>5</v>
      </c>
      <c r="F4" s="17">
        <v>6</v>
      </c>
      <c r="G4" s="17">
        <v>7</v>
      </c>
      <c r="H4" s="17">
        <v>8</v>
      </c>
      <c r="I4" s="264"/>
      <c r="J4" s="17">
        <v>6</v>
      </c>
      <c r="K4" s="17">
        <v>7</v>
      </c>
    </row>
    <row r="5" spans="1:11" ht="13.5" thickBot="1">
      <c r="A5" s="18" t="s">
        <v>27</v>
      </c>
      <c r="B5" s="83" t="s">
        <v>28</v>
      </c>
      <c r="C5" s="81"/>
      <c r="D5" s="81"/>
      <c r="E5" s="81"/>
      <c r="F5" s="81"/>
      <c r="G5" s="81"/>
      <c r="H5" s="81"/>
      <c r="I5" s="265"/>
      <c r="J5" s="81"/>
      <c r="K5" s="81"/>
    </row>
    <row r="6" spans="1:11" ht="13.5" thickBot="1">
      <c r="A6" s="84" t="s">
        <v>29</v>
      </c>
      <c r="B6" s="85" t="s">
        <v>30</v>
      </c>
      <c r="C6" s="86">
        <f>SUM(C7:C11)</f>
        <v>17699.227288000002</v>
      </c>
      <c r="D6" s="86"/>
      <c r="E6" s="86">
        <f>+C6+D6</f>
        <v>17699.227288000002</v>
      </c>
      <c r="F6" s="86"/>
      <c r="G6" s="86">
        <f>+E6+F6</f>
        <v>17699.227288000002</v>
      </c>
      <c r="H6" s="86">
        <f>SUM(H7:H11)</f>
        <v>6324</v>
      </c>
      <c r="I6" s="266">
        <f>+H6/G6</f>
        <v>0.3573037340611838</v>
      </c>
      <c r="J6" s="86"/>
      <c r="K6" s="86">
        <f>+G6+J6</f>
        <v>17699.227288000002</v>
      </c>
    </row>
    <row r="7" spans="1:11" ht="13.5" thickTop="1">
      <c r="A7" s="19"/>
      <c r="B7" s="20" t="s">
        <v>92</v>
      </c>
      <c r="C7" s="134"/>
      <c r="D7" s="134"/>
      <c r="E7" s="134">
        <f aca="true" t="shared" si="0" ref="E7:E67">+C7+D7</f>
        <v>0</v>
      </c>
      <c r="F7" s="134"/>
      <c r="G7" s="134">
        <f aca="true" t="shared" si="1" ref="G7:G67">+E7+F7</f>
        <v>0</v>
      </c>
      <c r="H7" s="134"/>
      <c r="I7" s="267"/>
      <c r="J7" s="134"/>
      <c r="K7" s="134">
        <f aca="true" t="shared" si="2" ref="K7:K67">+G7+J7</f>
        <v>0</v>
      </c>
    </row>
    <row r="8" spans="1:11" ht="13.5" thickBot="1">
      <c r="A8" s="23"/>
      <c r="B8" s="24" t="s">
        <v>93</v>
      </c>
      <c r="C8" s="22">
        <f>+'[1]2.sz. Szakfeladat összesítő'!$AJ$330</f>
        <v>17699.227288000002</v>
      </c>
      <c r="D8" s="22"/>
      <c r="E8" s="22">
        <f t="shared" si="0"/>
        <v>17699.227288000002</v>
      </c>
      <c r="F8" s="22"/>
      <c r="G8" s="22">
        <f t="shared" si="1"/>
        <v>17699.227288000002</v>
      </c>
      <c r="H8" s="22">
        <v>6324</v>
      </c>
      <c r="I8" s="268">
        <f aca="true" t="shared" si="3" ref="I8:I67">+H8/G8</f>
        <v>0.3573037340611838</v>
      </c>
      <c r="J8" s="22"/>
      <c r="K8" s="22">
        <f t="shared" si="2"/>
        <v>17699.227288000002</v>
      </c>
    </row>
    <row r="9" spans="1:11" ht="13.5" hidden="1" thickBot="1">
      <c r="A9" s="23"/>
      <c r="B9" s="24" t="s">
        <v>94</v>
      </c>
      <c r="C9" s="22"/>
      <c r="D9" s="22"/>
      <c r="E9" s="22">
        <f t="shared" si="0"/>
        <v>0</v>
      </c>
      <c r="F9" s="22"/>
      <c r="G9" s="22">
        <f t="shared" si="1"/>
        <v>0</v>
      </c>
      <c r="H9" s="22"/>
      <c r="I9" s="268" t="e">
        <f t="shared" si="3"/>
        <v>#DIV/0!</v>
      </c>
      <c r="J9" s="22"/>
      <c r="K9" s="22">
        <f t="shared" si="2"/>
        <v>0</v>
      </c>
    </row>
    <row r="10" spans="1:11" ht="13.5" hidden="1" thickBot="1">
      <c r="A10" s="23"/>
      <c r="B10" s="25" t="s">
        <v>76</v>
      </c>
      <c r="C10" s="22"/>
      <c r="D10" s="22"/>
      <c r="E10" s="22">
        <f t="shared" si="0"/>
        <v>0</v>
      </c>
      <c r="F10" s="22"/>
      <c r="G10" s="22">
        <f t="shared" si="1"/>
        <v>0</v>
      </c>
      <c r="H10" s="22"/>
      <c r="I10" s="268" t="e">
        <f t="shared" si="3"/>
        <v>#DIV/0!</v>
      </c>
      <c r="J10" s="22"/>
      <c r="K10" s="22">
        <f t="shared" si="2"/>
        <v>0</v>
      </c>
    </row>
    <row r="11" spans="1:11" ht="13.5" hidden="1" thickBot="1">
      <c r="A11" s="23"/>
      <c r="B11" s="25" t="s">
        <v>31</v>
      </c>
      <c r="C11" s="22"/>
      <c r="D11" s="22"/>
      <c r="E11" s="22">
        <f t="shared" si="0"/>
        <v>0</v>
      </c>
      <c r="F11" s="22"/>
      <c r="G11" s="22">
        <f t="shared" si="1"/>
        <v>0</v>
      </c>
      <c r="H11" s="22"/>
      <c r="I11" s="268" t="e">
        <f t="shared" si="3"/>
        <v>#DIV/0!</v>
      </c>
      <c r="J11" s="22"/>
      <c r="K11" s="22">
        <f t="shared" si="2"/>
        <v>0</v>
      </c>
    </row>
    <row r="12" spans="1:11" ht="13.5" hidden="1" thickBot="1">
      <c r="A12" s="84" t="s">
        <v>32</v>
      </c>
      <c r="B12" s="87" t="s">
        <v>33</v>
      </c>
      <c r="C12" s="88">
        <f>SUM(C13:C17)</f>
        <v>0</v>
      </c>
      <c r="D12" s="88"/>
      <c r="E12" s="88">
        <f t="shared" si="0"/>
        <v>0</v>
      </c>
      <c r="F12" s="88"/>
      <c r="G12" s="88">
        <f t="shared" si="1"/>
        <v>0</v>
      </c>
      <c r="H12" s="88">
        <f>SUM(H13:H17)</f>
        <v>0</v>
      </c>
      <c r="I12" s="269" t="e">
        <f t="shared" si="3"/>
        <v>#DIV/0!</v>
      </c>
      <c r="J12" s="88"/>
      <c r="K12" s="88">
        <f t="shared" si="2"/>
        <v>0</v>
      </c>
    </row>
    <row r="13" spans="1:11" ht="13.5" hidden="1" thickBot="1">
      <c r="A13" s="23"/>
      <c r="B13" s="24" t="s">
        <v>34</v>
      </c>
      <c r="C13" s="22"/>
      <c r="D13" s="22"/>
      <c r="E13" s="22">
        <f t="shared" si="0"/>
        <v>0</v>
      </c>
      <c r="F13" s="22"/>
      <c r="G13" s="22">
        <f t="shared" si="1"/>
        <v>0</v>
      </c>
      <c r="H13" s="22"/>
      <c r="I13" s="268" t="e">
        <f t="shared" si="3"/>
        <v>#DIV/0!</v>
      </c>
      <c r="J13" s="22"/>
      <c r="K13" s="22">
        <f t="shared" si="2"/>
        <v>0</v>
      </c>
    </row>
    <row r="14" spans="1:11" ht="13.5" hidden="1" thickBot="1">
      <c r="A14" s="23"/>
      <c r="B14" s="24" t="s">
        <v>13</v>
      </c>
      <c r="C14" s="134"/>
      <c r="D14" s="134"/>
      <c r="E14" s="134">
        <f t="shared" si="0"/>
        <v>0</v>
      </c>
      <c r="F14" s="134"/>
      <c r="G14" s="134">
        <f t="shared" si="1"/>
        <v>0</v>
      </c>
      <c r="H14" s="134"/>
      <c r="I14" s="267" t="e">
        <f t="shared" si="3"/>
        <v>#DIV/0!</v>
      </c>
      <c r="J14" s="134"/>
      <c r="K14" s="134">
        <f t="shared" si="2"/>
        <v>0</v>
      </c>
    </row>
    <row r="15" spans="1:11" ht="13.5" hidden="1" thickBot="1">
      <c r="A15" s="23"/>
      <c r="B15" s="24" t="s">
        <v>132</v>
      </c>
      <c r="C15" s="134"/>
      <c r="D15" s="134"/>
      <c r="E15" s="134">
        <f t="shared" si="0"/>
        <v>0</v>
      </c>
      <c r="F15" s="134"/>
      <c r="G15" s="134">
        <f t="shared" si="1"/>
        <v>0</v>
      </c>
      <c r="H15" s="134"/>
      <c r="I15" s="267" t="e">
        <f t="shared" si="3"/>
        <v>#DIV/0!</v>
      </c>
      <c r="J15" s="134"/>
      <c r="K15" s="134">
        <f t="shared" si="2"/>
        <v>0</v>
      </c>
    </row>
    <row r="16" spans="1:11" ht="13.5" hidden="1" thickBot="1">
      <c r="A16" s="23"/>
      <c r="B16" s="24" t="s">
        <v>95</v>
      </c>
      <c r="C16" s="134"/>
      <c r="D16" s="134"/>
      <c r="E16" s="134">
        <f t="shared" si="0"/>
        <v>0</v>
      </c>
      <c r="F16" s="134"/>
      <c r="G16" s="134">
        <f t="shared" si="1"/>
        <v>0</v>
      </c>
      <c r="H16" s="134"/>
      <c r="I16" s="267" t="e">
        <f t="shared" si="3"/>
        <v>#DIV/0!</v>
      </c>
      <c r="J16" s="134"/>
      <c r="K16" s="134">
        <f t="shared" si="2"/>
        <v>0</v>
      </c>
    </row>
    <row r="17" spans="1:11" ht="13.5" hidden="1" thickBot="1">
      <c r="A17" s="80"/>
      <c r="B17" s="25" t="s">
        <v>96</v>
      </c>
      <c r="C17" s="135"/>
      <c r="D17" s="135"/>
      <c r="E17" s="135">
        <f t="shared" si="0"/>
        <v>0</v>
      </c>
      <c r="F17" s="135"/>
      <c r="G17" s="135">
        <f t="shared" si="1"/>
        <v>0</v>
      </c>
      <c r="H17" s="135"/>
      <c r="I17" s="270" t="e">
        <f t="shared" si="3"/>
        <v>#DIV/0!</v>
      </c>
      <c r="J17" s="135"/>
      <c r="K17" s="135">
        <f t="shared" si="2"/>
        <v>0</v>
      </c>
    </row>
    <row r="18" spans="1:11" ht="13.5" hidden="1" thickBot="1">
      <c r="A18" s="84" t="s">
        <v>35</v>
      </c>
      <c r="B18" s="85" t="s">
        <v>36</v>
      </c>
      <c r="C18" s="88">
        <f>SUM(C19:C21)</f>
        <v>0</v>
      </c>
      <c r="D18" s="88"/>
      <c r="E18" s="88">
        <f t="shared" si="0"/>
        <v>0</v>
      </c>
      <c r="F18" s="88"/>
      <c r="G18" s="88">
        <f t="shared" si="1"/>
        <v>0</v>
      </c>
      <c r="H18" s="88">
        <f>SUM(H19:H21)</f>
        <v>0</v>
      </c>
      <c r="I18" s="269" t="e">
        <f t="shared" si="3"/>
        <v>#DIV/0!</v>
      </c>
      <c r="J18" s="88"/>
      <c r="K18" s="88">
        <f t="shared" si="2"/>
        <v>0</v>
      </c>
    </row>
    <row r="19" spans="1:11" ht="14.25" hidden="1" thickBot="1" thickTop="1">
      <c r="A19" s="19"/>
      <c r="B19" s="20" t="s">
        <v>15</v>
      </c>
      <c r="C19" s="136"/>
      <c r="D19" s="136"/>
      <c r="E19" s="136">
        <f t="shared" si="0"/>
        <v>0</v>
      </c>
      <c r="F19" s="136"/>
      <c r="G19" s="136">
        <f t="shared" si="1"/>
        <v>0</v>
      </c>
      <c r="H19" s="136"/>
      <c r="I19" s="271" t="e">
        <f t="shared" si="3"/>
        <v>#DIV/0!</v>
      </c>
      <c r="J19" s="136"/>
      <c r="K19" s="136">
        <f t="shared" si="2"/>
        <v>0</v>
      </c>
    </row>
    <row r="20" spans="1:11" ht="13.5" hidden="1" thickBot="1">
      <c r="A20" s="19"/>
      <c r="B20" s="89" t="s">
        <v>97</v>
      </c>
      <c r="C20" s="134"/>
      <c r="D20" s="134"/>
      <c r="E20" s="134">
        <f t="shared" si="0"/>
        <v>0</v>
      </c>
      <c r="F20" s="134"/>
      <c r="G20" s="134">
        <f t="shared" si="1"/>
        <v>0</v>
      </c>
      <c r="H20" s="134"/>
      <c r="I20" s="267" t="e">
        <f t="shared" si="3"/>
        <v>#DIV/0!</v>
      </c>
      <c r="J20" s="134"/>
      <c r="K20" s="134">
        <f t="shared" si="2"/>
        <v>0</v>
      </c>
    </row>
    <row r="21" spans="1:11" ht="13.5" hidden="1" thickBot="1">
      <c r="A21" s="80"/>
      <c r="B21" s="25" t="s">
        <v>17</v>
      </c>
      <c r="C21" s="135"/>
      <c r="D21" s="135"/>
      <c r="E21" s="135">
        <f t="shared" si="0"/>
        <v>0</v>
      </c>
      <c r="F21" s="135"/>
      <c r="G21" s="135">
        <f t="shared" si="1"/>
        <v>0</v>
      </c>
      <c r="H21" s="135"/>
      <c r="I21" s="270" t="e">
        <f t="shared" si="3"/>
        <v>#DIV/0!</v>
      </c>
      <c r="J21" s="135"/>
      <c r="K21" s="135">
        <f t="shared" si="2"/>
        <v>0</v>
      </c>
    </row>
    <row r="22" spans="1:11" ht="13.5" thickBot="1">
      <c r="A22" s="84" t="s">
        <v>37</v>
      </c>
      <c r="B22" s="87" t="s">
        <v>98</v>
      </c>
      <c r="C22" s="90">
        <f>SUM(C23:C29)</f>
        <v>10196.1784</v>
      </c>
      <c r="D22" s="90"/>
      <c r="E22" s="90">
        <f t="shared" si="0"/>
        <v>10196.1784</v>
      </c>
      <c r="F22" s="90">
        <f>SUM(F26:F29)</f>
        <v>0</v>
      </c>
      <c r="G22" s="90">
        <f t="shared" si="1"/>
        <v>10196.1784</v>
      </c>
      <c r="H22" s="90">
        <f>SUM(H23:H29)</f>
        <v>4725</v>
      </c>
      <c r="I22" s="272">
        <f t="shared" si="3"/>
        <v>0.4634089179922548</v>
      </c>
      <c r="J22" s="90">
        <f>SUM(J26:J29)</f>
        <v>-1837</v>
      </c>
      <c r="K22" s="90">
        <f t="shared" si="2"/>
        <v>8359.1784</v>
      </c>
    </row>
    <row r="23" spans="1:11" ht="13.5" hidden="1" thickTop="1">
      <c r="A23" s="27"/>
      <c r="B23" s="20" t="s">
        <v>99</v>
      </c>
      <c r="C23" s="136"/>
      <c r="D23" s="136"/>
      <c r="E23" s="136">
        <f t="shared" si="0"/>
        <v>0</v>
      </c>
      <c r="F23" s="136"/>
      <c r="G23" s="136">
        <f t="shared" si="1"/>
        <v>0</v>
      </c>
      <c r="H23" s="136"/>
      <c r="I23" s="271" t="e">
        <f t="shared" si="3"/>
        <v>#DIV/0!</v>
      </c>
      <c r="J23" s="136"/>
      <c r="K23" s="136">
        <f t="shared" si="2"/>
        <v>0</v>
      </c>
    </row>
    <row r="24" spans="1:11" ht="13.5" hidden="1" thickTop="1">
      <c r="A24" s="28"/>
      <c r="B24" s="24" t="s">
        <v>100</v>
      </c>
      <c r="C24" s="134"/>
      <c r="D24" s="134"/>
      <c r="E24" s="134">
        <f t="shared" si="0"/>
        <v>0</v>
      </c>
      <c r="F24" s="134"/>
      <c r="G24" s="134">
        <f t="shared" si="1"/>
        <v>0</v>
      </c>
      <c r="H24" s="134"/>
      <c r="I24" s="267" t="e">
        <f t="shared" si="3"/>
        <v>#DIV/0!</v>
      </c>
      <c r="J24" s="134"/>
      <c r="K24" s="134">
        <f t="shared" si="2"/>
        <v>0</v>
      </c>
    </row>
    <row r="25" spans="1:11" ht="13.5" hidden="1" thickTop="1">
      <c r="A25" s="28"/>
      <c r="B25" s="23" t="s">
        <v>38</v>
      </c>
      <c r="C25" s="134"/>
      <c r="D25" s="134"/>
      <c r="E25" s="134">
        <f t="shared" si="0"/>
        <v>0</v>
      </c>
      <c r="F25" s="134"/>
      <c r="G25" s="134">
        <f t="shared" si="1"/>
        <v>0</v>
      </c>
      <c r="H25" s="134"/>
      <c r="I25" s="267" t="e">
        <f t="shared" si="3"/>
        <v>#DIV/0!</v>
      </c>
      <c r="J25" s="134"/>
      <c r="K25" s="134">
        <f t="shared" si="2"/>
        <v>0</v>
      </c>
    </row>
    <row r="26" spans="1:11" ht="13.5" thickTop="1">
      <c r="A26" s="149"/>
      <c r="B26" s="29" t="s">
        <v>134</v>
      </c>
      <c r="C26" s="122">
        <f>+'[1]2.sz. Szakfeladat összesítő'!$AJ$368</f>
        <v>762.744</v>
      </c>
      <c r="D26" s="122"/>
      <c r="E26" s="122">
        <f t="shared" si="0"/>
        <v>762.744</v>
      </c>
      <c r="F26" s="122"/>
      <c r="G26" s="122">
        <f t="shared" si="1"/>
        <v>762.744</v>
      </c>
      <c r="H26" s="122">
        <v>293</v>
      </c>
      <c r="I26" s="273">
        <f t="shared" si="3"/>
        <v>0.3841393704834125</v>
      </c>
      <c r="J26" s="122"/>
      <c r="K26" s="122">
        <f t="shared" si="2"/>
        <v>762.744</v>
      </c>
    </row>
    <row r="27" spans="1:11" ht="12.75">
      <c r="A27" s="149"/>
      <c r="B27" s="29" t="s">
        <v>195</v>
      </c>
      <c r="C27" s="122"/>
      <c r="D27" s="122"/>
      <c r="E27" s="122">
        <f t="shared" si="0"/>
        <v>0</v>
      </c>
      <c r="F27" s="122"/>
      <c r="G27" s="122">
        <f t="shared" si="1"/>
        <v>0</v>
      </c>
      <c r="H27" s="122"/>
      <c r="I27" s="273"/>
      <c r="J27" s="122"/>
      <c r="K27" s="122">
        <f t="shared" si="2"/>
        <v>0</v>
      </c>
    </row>
    <row r="28" spans="1:11" ht="12.75">
      <c r="A28" s="149"/>
      <c r="B28" s="29" t="s">
        <v>39</v>
      </c>
      <c r="C28" s="122">
        <f>+'[1]2.sz. Szakfeladat összesítő'!$AJ$370</f>
        <v>4556.8744</v>
      </c>
      <c r="D28" s="122"/>
      <c r="E28" s="122">
        <f t="shared" si="0"/>
        <v>4556.8744</v>
      </c>
      <c r="F28" s="122"/>
      <c r="G28" s="122">
        <f t="shared" si="1"/>
        <v>4556.8744</v>
      </c>
      <c r="H28" s="122">
        <v>1386</v>
      </c>
      <c r="I28" s="273">
        <f t="shared" si="3"/>
        <v>0.30415584857901723</v>
      </c>
      <c r="J28" s="122">
        <f>-2866+1029</f>
        <v>-1837</v>
      </c>
      <c r="K28" s="122">
        <f t="shared" si="2"/>
        <v>2719.8743999999997</v>
      </c>
    </row>
    <row r="29" spans="1:11" ht="13.5" thickBot="1">
      <c r="A29" s="26"/>
      <c r="B29" s="5" t="s">
        <v>101</v>
      </c>
      <c r="C29" s="135">
        <f>+'[1]2.sz. Szakfeladat összesítő'!$AJ$372</f>
        <v>4876.56</v>
      </c>
      <c r="D29" s="135"/>
      <c r="E29" s="135">
        <f t="shared" si="0"/>
        <v>4876.56</v>
      </c>
      <c r="F29" s="135"/>
      <c r="G29" s="135">
        <f t="shared" si="1"/>
        <v>4876.56</v>
      </c>
      <c r="H29" s="135">
        <v>3046</v>
      </c>
      <c r="I29" s="270">
        <f t="shared" si="3"/>
        <v>0.6246206342175632</v>
      </c>
      <c r="J29" s="135"/>
      <c r="K29" s="135">
        <f t="shared" si="2"/>
        <v>4876.56</v>
      </c>
    </row>
    <row r="30" spans="1:11" ht="13.5" hidden="1" thickBot="1">
      <c r="A30" s="84" t="s">
        <v>40</v>
      </c>
      <c r="B30" s="87" t="s">
        <v>102</v>
      </c>
      <c r="C30" s="90">
        <f>SUM(C31:C34)</f>
        <v>0</v>
      </c>
      <c r="D30" s="90"/>
      <c r="E30" s="90">
        <f t="shared" si="0"/>
        <v>0</v>
      </c>
      <c r="F30" s="90"/>
      <c r="G30" s="90">
        <f t="shared" si="1"/>
        <v>0</v>
      </c>
      <c r="H30" s="90">
        <f>SUM(H31:H34)</f>
        <v>0</v>
      </c>
      <c r="I30" s="272" t="e">
        <f t="shared" si="3"/>
        <v>#DIV/0!</v>
      </c>
      <c r="J30" s="90"/>
      <c r="K30" s="90">
        <f t="shared" si="2"/>
        <v>0</v>
      </c>
    </row>
    <row r="31" spans="1:11" ht="14.25" hidden="1" thickBot="1" thickTop="1">
      <c r="A31" s="91"/>
      <c r="B31" s="92" t="s">
        <v>16</v>
      </c>
      <c r="C31" s="134"/>
      <c r="D31" s="134"/>
      <c r="E31" s="134">
        <f t="shared" si="0"/>
        <v>0</v>
      </c>
      <c r="F31" s="134"/>
      <c r="G31" s="134">
        <f t="shared" si="1"/>
        <v>0</v>
      </c>
      <c r="H31" s="134"/>
      <c r="I31" s="267" t="e">
        <f t="shared" si="3"/>
        <v>#DIV/0!</v>
      </c>
      <c r="J31" s="134"/>
      <c r="K31" s="134">
        <f t="shared" si="2"/>
        <v>0</v>
      </c>
    </row>
    <row r="32" spans="1:11" ht="13.5" hidden="1" thickBot="1">
      <c r="A32" s="27"/>
      <c r="B32" s="31" t="s">
        <v>41</v>
      </c>
      <c r="C32" s="22"/>
      <c r="D32" s="22"/>
      <c r="E32" s="22">
        <f t="shared" si="0"/>
        <v>0</v>
      </c>
      <c r="F32" s="22"/>
      <c r="G32" s="22">
        <f t="shared" si="1"/>
        <v>0</v>
      </c>
      <c r="H32" s="22"/>
      <c r="I32" s="268" t="e">
        <f t="shared" si="3"/>
        <v>#DIV/0!</v>
      </c>
      <c r="J32" s="22"/>
      <c r="K32" s="22">
        <f t="shared" si="2"/>
        <v>0</v>
      </c>
    </row>
    <row r="33" spans="1:11" ht="13.5" hidden="1" thickBot="1">
      <c r="A33" s="28"/>
      <c r="B33" s="24" t="s">
        <v>152</v>
      </c>
      <c r="C33" s="32"/>
      <c r="D33" s="32"/>
      <c r="E33" s="32">
        <f t="shared" si="0"/>
        <v>0</v>
      </c>
      <c r="F33" s="32"/>
      <c r="G33" s="32">
        <f t="shared" si="1"/>
        <v>0</v>
      </c>
      <c r="H33" s="32"/>
      <c r="I33" s="274" t="e">
        <f t="shared" si="3"/>
        <v>#DIV/0!</v>
      </c>
      <c r="J33" s="32"/>
      <c r="K33" s="32">
        <f t="shared" si="2"/>
        <v>0</v>
      </c>
    </row>
    <row r="34" spans="1:11" ht="13.5" hidden="1" thickBot="1">
      <c r="A34" s="18"/>
      <c r="B34" s="25" t="s">
        <v>75</v>
      </c>
      <c r="C34" s="79"/>
      <c r="D34" s="79"/>
      <c r="E34" s="79">
        <f t="shared" si="0"/>
        <v>0</v>
      </c>
      <c r="F34" s="79"/>
      <c r="G34" s="79">
        <f t="shared" si="1"/>
        <v>0</v>
      </c>
      <c r="H34" s="79"/>
      <c r="I34" s="275" t="e">
        <f t="shared" si="3"/>
        <v>#DIV/0!</v>
      </c>
      <c r="J34" s="79"/>
      <c r="K34" s="79">
        <f t="shared" si="2"/>
        <v>0</v>
      </c>
    </row>
    <row r="35" spans="1:11" ht="13.5" thickBot="1">
      <c r="A35" s="84" t="s">
        <v>43</v>
      </c>
      <c r="B35" s="87" t="s">
        <v>3</v>
      </c>
      <c r="C35" s="90">
        <f>SUM(C36:C46)</f>
        <v>255625.23055364002</v>
      </c>
      <c r="D35" s="90">
        <f>SUM(D36:D46)</f>
        <v>-18819</v>
      </c>
      <c r="E35" s="90">
        <f t="shared" si="0"/>
        <v>236806.23055364002</v>
      </c>
      <c r="F35" s="90">
        <f>SUM(F36:F46)</f>
        <v>3461</v>
      </c>
      <c r="G35" s="90">
        <f t="shared" si="1"/>
        <v>240267.23055364002</v>
      </c>
      <c r="H35" s="90">
        <f>SUM(H36:H46)</f>
        <v>93176</v>
      </c>
      <c r="I35" s="272">
        <f t="shared" si="3"/>
        <v>0.3878015315917096</v>
      </c>
      <c r="J35" s="90">
        <f>SUM(J36:J46)</f>
        <v>-5895</v>
      </c>
      <c r="K35" s="90">
        <f t="shared" si="2"/>
        <v>234372.23055364002</v>
      </c>
    </row>
    <row r="36" spans="1:11" ht="13.5" thickTop="1">
      <c r="A36" s="27"/>
      <c r="B36" s="24" t="s">
        <v>103</v>
      </c>
      <c r="C36" s="32"/>
      <c r="D36" s="32"/>
      <c r="E36" s="32">
        <f t="shared" si="0"/>
        <v>0</v>
      </c>
      <c r="F36" s="32"/>
      <c r="G36" s="32">
        <f t="shared" si="1"/>
        <v>0</v>
      </c>
      <c r="H36" s="32"/>
      <c r="I36" s="274"/>
      <c r="J36" s="32"/>
      <c r="K36" s="32">
        <f t="shared" si="2"/>
        <v>0</v>
      </c>
    </row>
    <row r="37" spans="1:11" ht="12.75">
      <c r="A37" s="27"/>
      <c r="B37" s="24" t="s">
        <v>232</v>
      </c>
      <c r="C37" s="32"/>
      <c r="D37" s="32"/>
      <c r="E37" s="32">
        <f t="shared" si="0"/>
        <v>0</v>
      </c>
      <c r="F37" s="32"/>
      <c r="G37" s="32">
        <f t="shared" si="1"/>
        <v>0</v>
      </c>
      <c r="H37" s="32">
        <v>76</v>
      </c>
      <c r="I37" s="274"/>
      <c r="J37" s="32"/>
      <c r="K37" s="32">
        <f t="shared" si="2"/>
        <v>0</v>
      </c>
    </row>
    <row r="38" spans="1:11" ht="12.75">
      <c r="A38" s="27"/>
      <c r="B38" s="24" t="s">
        <v>42</v>
      </c>
      <c r="C38" s="32"/>
      <c r="D38" s="32"/>
      <c r="E38" s="32">
        <f t="shared" si="0"/>
        <v>0</v>
      </c>
      <c r="F38" s="32"/>
      <c r="G38" s="32">
        <f t="shared" si="1"/>
        <v>0</v>
      </c>
      <c r="H38" s="32"/>
      <c r="I38" s="274"/>
      <c r="J38" s="32"/>
      <c r="K38" s="32">
        <f t="shared" si="2"/>
        <v>0</v>
      </c>
    </row>
    <row r="39" spans="1:11" ht="12.75">
      <c r="A39" s="27"/>
      <c r="B39" s="24" t="s">
        <v>186</v>
      </c>
      <c r="C39" s="122">
        <v>208335</v>
      </c>
      <c r="D39" s="122"/>
      <c r="E39" s="122">
        <f t="shared" si="0"/>
        <v>208335</v>
      </c>
      <c r="F39" s="122"/>
      <c r="G39" s="122">
        <f t="shared" si="1"/>
        <v>208335</v>
      </c>
      <c r="H39" s="293">
        <v>93100</v>
      </c>
      <c r="I39" s="273">
        <f t="shared" si="3"/>
        <v>0.4468764249886001</v>
      </c>
      <c r="J39" s="122"/>
      <c r="K39" s="122">
        <f t="shared" si="2"/>
        <v>208335</v>
      </c>
    </row>
    <row r="40" spans="1:11" ht="13.5" thickBot="1">
      <c r="A40" s="27"/>
      <c r="B40" s="24" t="s">
        <v>187</v>
      </c>
      <c r="C40" s="228">
        <f>+'4.sz.m.Kiadások'!C41-'2.sz.m.Bevételek'!C6-'2.sz.m.Bevételek'!C22-'2.sz.m.Bevételek'!C39</f>
        <v>47290.23055364002</v>
      </c>
      <c r="D40" s="228">
        <f>3047+600+4607-500-30000+427+3000</f>
        <v>-18819</v>
      </c>
      <c r="E40" s="228">
        <f t="shared" si="0"/>
        <v>28471.230553640024</v>
      </c>
      <c r="F40" s="228">
        <f>2637+824</f>
        <v>3461</v>
      </c>
      <c r="G40" s="228">
        <f t="shared" si="1"/>
        <v>31932.230553640024</v>
      </c>
      <c r="H40" s="293"/>
      <c r="I40" s="276">
        <f t="shared" si="3"/>
        <v>0</v>
      </c>
      <c r="J40" s="228">
        <f>810-8542+2866-1029</f>
        <v>-5895</v>
      </c>
      <c r="K40" s="228">
        <f t="shared" si="2"/>
        <v>26037.230553640024</v>
      </c>
    </row>
    <row r="41" spans="1:11" ht="13.5" hidden="1" thickBot="1">
      <c r="A41" s="28"/>
      <c r="B41" s="24" t="s">
        <v>104</v>
      </c>
      <c r="C41" s="30"/>
      <c r="D41" s="30"/>
      <c r="E41" s="30">
        <f t="shared" si="0"/>
        <v>0</v>
      </c>
      <c r="F41" s="30"/>
      <c r="G41" s="30">
        <f t="shared" si="1"/>
        <v>0</v>
      </c>
      <c r="H41" s="30"/>
      <c r="I41" s="277" t="e">
        <f t="shared" si="3"/>
        <v>#DIV/0!</v>
      </c>
      <c r="J41" s="30"/>
      <c r="K41" s="30">
        <f t="shared" si="2"/>
        <v>0</v>
      </c>
    </row>
    <row r="42" spans="1:11" ht="13.5" hidden="1" thickBot="1">
      <c r="A42" s="18"/>
      <c r="B42" s="25" t="s">
        <v>105</v>
      </c>
      <c r="C42" s="30"/>
      <c r="D42" s="30"/>
      <c r="E42" s="30">
        <f t="shared" si="0"/>
        <v>0</v>
      </c>
      <c r="F42" s="30"/>
      <c r="G42" s="30">
        <f t="shared" si="1"/>
        <v>0</v>
      </c>
      <c r="H42" s="30"/>
      <c r="I42" s="277" t="e">
        <f t="shared" si="3"/>
        <v>#DIV/0!</v>
      </c>
      <c r="J42" s="30"/>
      <c r="K42" s="30">
        <f t="shared" si="2"/>
        <v>0</v>
      </c>
    </row>
    <row r="43" spans="1:11" ht="13.5" hidden="1" thickBot="1">
      <c r="A43" s="18"/>
      <c r="B43" s="25" t="s">
        <v>133</v>
      </c>
      <c r="C43" s="21"/>
      <c r="D43" s="21"/>
      <c r="E43" s="21">
        <f t="shared" si="0"/>
        <v>0</v>
      </c>
      <c r="F43" s="21"/>
      <c r="G43" s="21">
        <f t="shared" si="1"/>
        <v>0</v>
      </c>
      <c r="H43" s="21"/>
      <c r="I43" s="278" t="e">
        <f t="shared" si="3"/>
        <v>#DIV/0!</v>
      </c>
      <c r="J43" s="21"/>
      <c r="K43" s="21">
        <f t="shared" si="2"/>
        <v>0</v>
      </c>
    </row>
    <row r="44" spans="1:11" ht="13.5" hidden="1" thickBot="1">
      <c r="A44" s="18"/>
      <c r="B44" s="80" t="s">
        <v>106</v>
      </c>
      <c r="C44" s="93"/>
      <c r="D44" s="93"/>
      <c r="E44" s="93">
        <f t="shared" si="0"/>
        <v>0</v>
      </c>
      <c r="F44" s="93"/>
      <c r="G44" s="93">
        <f t="shared" si="1"/>
        <v>0</v>
      </c>
      <c r="H44" s="93"/>
      <c r="I44" s="279" t="e">
        <f t="shared" si="3"/>
        <v>#DIV/0!</v>
      </c>
      <c r="J44" s="93"/>
      <c r="K44" s="93">
        <f t="shared" si="2"/>
        <v>0</v>
      </c>
    </row>
    <row r="45" spans="1:11" ht="13.5" hidden="1" thickBot="1">
      <c r="A45" s="28"/>
      <c r="B45" s="24" t="s">
        <v>107</v>
      </c>
      <c r="C45" s="36"/>
      <c r="D45" s="36"/>
      <c r="E45" s="36">
        <f t="shared" si="0"/>
        <v>0</v>
      </c>
      <c r="F45" s="36"/>
      <c r="G45" s="36">
        <f t="shared" si="1"/>
        <v>0</v>
      </c>
      <c r="H45" s="36"/>
      <c r="I45" s="280" t="e">
        <f t="shared" si="3"/>
        <v>#DIV/0!</v>
      </c>
      <c r="J45" s="36"/>
      <c r="K45" s="36">
        <f t="shared" si="2"/>
        <v>0</v>
      </c>
    </row>
    <row r="46" spans="1:11" ht="13.5" hidden="1" thickBot="1">
      <c r="A46" s="26"/>
      <c r="B46" s="5" t="s">
        <v>135</v>
      </c>
      <c r="C46" s="93"/>
      <c r="D46" s="93"/>
      <c r="E46" s="93">
        <f t="shared" si="0"/>
        <v>0</v>
      </c>
      <c r="F46" s="93"/>
      <c r="G46" s="93">
        <f t="shared" si="1"/>
        <v>0</v>
      </c>
      <c r="H46" s="93"/>
      <c r="I46" s="279" t="e">
        <f t="shared" si="3"/>
        <v>#DIV/0!</v>
      </c>
      <c r="J46" s="93"/>
      <c r="K46" s="93">
        <f t="shared" si="2"/>
        <v>0</v>
      </c>
    </row>
    <row r="47" spans="1:11" ht="13.5" thickBot="1">
      <c r="A47" s="33" t="s">
        <v>44</v>
      </c>
      <c r="B47" s="94" t="s">
        <v>45</v>
      </c>
      <c r="C47" s="34"/>
      <c r="D47" s="34"/>
      <c r="E47" s="34">
        <f t="shared" si="0"/>
        <v>0</v>
      </c>
      <c r="F47" s="34"/>
      <c r="G47" s="34">
        <f t="shared" si="1"/>
        <v>0</v>
      </c>
      <c r="H47" s="34"/>
      <c r="I47" s="281"/>
      <c r="J47" s="34"/>
      <c r="K47" s="34">
        <f t="shared" si="2"/>
        <v>0</v>
      </c>
    </row>
    <row r="48" spans="1:11" ht="13.5" thickBot="1">
      <c r="A48" s="33" t="s">
        <v>46</v>
      </c>
      <c r="B48" s="95" t="s">
        <v>108</v>
      </c>
      <c r="C48" s="96"/>
      <c r="D48" s="96"/>
      <c r="E48" s="96">
        <f t="shared" si="0"/>
        <v>0</v>
      </c>
      <c r="F48" s="96"/>
      <c r="G48" s="96">
        <f t="shared" si="1"/>
        <v>0</v>
      </c>
      <c r="H48" s="96"/>
      <c r="I48" s="282"/>
      <c r="J48" s="96"/>
      <c r="K48" s="96">
        <f t="shared" si="2"/>
        <v>0</v>
      </c>
    </row>
    <row r="49" spans="1:11" ht="13.5" thickBot="1">
      <c r="A49" s="97" t="s">
        <v>27</v>
      </c>
      <c r="B49" s="35" t="s">
        <v>47</v>
      </c>
      <c r="C49" s="98">
        <f>C6+C12+C18+C22+C30+C35+C47+C48</f>
        <v>283520.63624164</v>
      </c>
      <c r="D49" s="98">
        <f>D6+D12+D18+D22+D30+D35+D47+D48</f>
        <v>-18819</v>
      </c>
      <c r="E49" s="98">
        <f t="shared" si="0"/>
        <v>264701.63624164</v>
      </c>
      <c r="F49" s="98">
        <f>F6+F12+F18+F22+F30+F35+F47+F48</f>
        <v>3461</v>
      </c>
      <c r="G49" s="98">
        <f t="shared" si="1"/>
        <v>268162.63624164</v>
      </c>
      <c r="H49" s="98">
        <f>H6+H12+H18+H22+H30+H35+H47+H48</f>
        <v>104225</v>
      </c>
      <c r="I49" s="283">
        <f t="shared" si="3"/>
        <v>0.3886633927109941</v>
      </c>
      <c r="J49" s="98">
        <f>J6+J12+J18+J22+J30+J35+J47+J48</f>
        <v>-7732</v>
      </c>
      <c r="K49" s="98">
        <f t="shared" si="2"/>
        <v>260430.63624164002</v>
      </c>
    </row>
    <row r="50" spans="1:11" ht="17.25" customHeight="1" hidden="1">
      <c r="A50" s="27" t="s">
        <v>48</v>
      </c>
      <c r="B50" s="37" t="s">
        <v>49</v>
      </c>
      <c r="C50" s="36"/>
      <c r="D50" s="36"/>
      <c r="E50" s="36">
        <f t="shared" si="0"/>
        <v>0</v>
      </c>
      <c r="F50" s="36"/>
      <c r="G50" s="36">
        <f t="shared" si="1"/>
        <v>0</v>
      </c>
      <c r="H50" s="36"/>
      <c r="I50" s="280" t="e">
        <f t="shared" si="3"/>
        <v>#DIV/0!</v>
      </c>
      <c r="J50" s="36"/>
      <c r="K50" s="36">
        <f t="shared" si="2"/>
        <v>0</v>
      </c>
    </row>
    <row r="51" spans="1:11" ht="13.5" hidden="1" thickBot="1">
      <c r="A51" s="27" t="s">
        <v>29</v>
      </c>
      <c r="B51" s="37" t="s">
        <v>109</v>
      </c>
      <c r="C51" s="137"/>
      <c r="D51" s="137"/>
      <c r="E51" s="137">
        <f t="shared" si="0"/>
        <v>0</v>
      </c>
      <c r="F51" s="137"/>
      <c r="G51" s="137">
        <f t="shared" si="1"/>
        <v>0</v>
      </c>
      <c r="H51" s="137"/>
      <c r="I51" s="284" t="e">
        <f t="shared" si="3"/>
        <v>#DIV/0!</v>
      </c>
      <c r="J51" s="137"/>
      <c r="K51" s="137">
        <f t="shared" si="2"/>
        <v>0</v>
      </c>
    </row>
    <row r="52" spans="1:11" ht="13.5" hidden="1" thickBot="1">
      <c r="A52" s="28" t="s">
        <v>35</v>
      </c>
      <c r="B52" s="8" t="s">
        <v>14</v>
      </c>
      <c r="C52" s="50"/>
      <c r="D52" s="50"/>
      <c r="E52" s="50">
        <f t="shared" si="0"/>
        <v>0</v>
      </c>
      <c r="F52" s="50"/>
      <c r="G52" s="50">
        <f t="shared" si="1"/>
        <v>0</v>
      </c>
      <c r="H52" s="50"/>
      <c r="I52" s="285" t="e">
        <f t="shared" si="3"/>
        <v>#DIV/0!</v>
      </c>
      <c r="J52" s="50"/>
      <c r="K52" s="50">
        <f t="shared" si="2"/>
        <v>0</v>
      </c>
    </row>
    <row r="53" spans="1:11" ht="13.5" hidden="1" thickBot="1">
      <c r="A53" s="18" t="s">
        <v>37</v>
      </c>
      <c r="B53" s="38" t="s">
        <v>50</v>
      </c>
      <c r="C53" s="51"/>
      <c r="D53" s="51"/>
      <c r="E53" s="51">
        <f t="shared" si="0"/>
        <v>0</v>
      </c>
      <c r="F53" s="51"/>
      <c r="G53" s="51">
        <f t="shared" si="1"/>
        <v>0</v>
      </c>
      <c r="H53" s="51"/>
      <c r="I53" s="286" t="e">
        <f t="shared" si="3"/>
        <v>#DIV/0!</v>
      </c>
      <c r="J53" s="51"/>
      <c r="K53" s="51">
        <f t="shared" si="2"/>
        <v>0</v>
      </c>
    </row>
    <row r="54" spans="1:11" ht="13.5" hidden="1" thickBot="1">
      <c r="A54" s="18"/>
      <c r="B54" s="99" t="s">
        <v>110</v>
      </c>
      <c r="C54" s="82"/>
      <c r="D54" s="82"/>
      <c r="E54" s="82">
        <f t="shared" si="0"/>
        <v>0</v>
      </c>
      <c r="F54" s="82"/>
      <c r="G54" s="82">
        <f t="shared" si="1"/>
        <v>0</v>
      </c>
      <c r="H54" s="82"/>
      <c r="I54" s="287" t="e">
        <f t="shared" si="3"/>
        <v>#DIV/0!</v>
      </c>
      <c r="J54" s="82"/>
      <c r="K54" s="82">
        <f t="shared" si="2"/>
        <v>0</v>
      </c>
    </row>
    <row r="55" spans="1:11" ht="13.5" hidden="1" thickBot="1">
      <c r="A55" s="18"/>
      <c r="B55" s="99" t="s">
        <v>111</v>
      </c>
      <c r="C55" s="82"/>
      <c r="D55" s="82"/>
      <c r="E55" s="82">
        <f t="shared" si="0"/>
        <v>0</v>
      </c>
      <c r="F55" s="82"/>
      <c r="G55" s="82">
        <f t="shared" si="1"/>
        <v>0</v>
      </c>
      <c r="H55" s="82"/>
      <c r="I55" s="287" t="e">
        <f t="shared" si="3"/>
        <v>#DIV/0!</v>
      </c>
      <c r="J55" s="82"/>
      <c r="K55" s="82">
        <f t="shared" si="2"/>
        <v>0</v>
      </c>
    </row>
    <row r="56" spans="1:11" ht="13.5" hidden="1" thickBot="1">
      <c r="A56" s="18"/>
      <c r="B56" s="99" t="s">
        <v>112</v>
      </c>
      <c r="C56" s="82"/>
      <c r="D56" s="82"/>
      <c r="E56" s="82">
        <f t="shared" si="0"/>
        <v>0</v>
      </c>
      <c r="F56" s="82"/>
      <c r="G56" s="82">
        <f t="shared" si="1"/>
        <v>0</v>
      </c>
      <c r="H56" s="82"/>
      <c r="I56" s="287" t="e">
        <f t="shared" si="3"/>
        <v>#DIV/0!</v>
      </c>
      <c r="J56" s="82"/>
      <c r="K56" s="82">
        <f t="shared" si="2"/>
        <v>0</v>
      </c>
    </row>
    <row r="57" spans="1:11" ht="13.5" hidden="1" thickBot="1">
      <c r="A57" s="18"/>
      <c r="B57" s="99" t="s">
        <v>113</v>
      </c>
      <c r="C57" s="82"/>
      <c r="D57" s="82"/>
      <c r="E57" s="82">
        <f t="shared" si="0"/>
        <v>0</v>
      </c>
      <c r="F57" s="82"/>
      <c r="G57" s="82">
        <f t="shared" si="1"/>
        <v>0</v>
      </c>
      <c r="H57" s="82"/>
      <c r="I57" s="287" t="e">
        <f t="shared" si="3"/>
        <v>#DIV/0!</v>
      </c>
      <c r="J57" s="82"/>
      <c r="K57" s="82">
        <f t="shared" si="2"/>
        <v>0</v>
      </c>
    </row>
    <row r="58" spans="1:11" ht="13.5" hidden="1" thickBot="1">
      <c r="A58" s="18" t="s">
        <v>40</v>
      </c>
      <c r="B58" s="99" t="s">
        <v>51</v>
      </c>
      <c r="C58" s="82"/>
      <c r="D58" s="82"/>
      <c r="E58" s="82">
        <f t="shared" si="0"/>
        <v>0</v>
      </c>
      <c r="F58" s="82"/>
      <c r="G58" s="82">
        <f t="shared" si="1"/>
        <v>0</v>
      </c>
      <c r="H58" s="82"/>
      <c r="I58" s="287" t="e">
        <f t="shared" si="3"/>
        <v>#DIV/0!</v>
      </c>
      <c r="J58" s="82"/>
      <c r="K58" s="82">
        <f t="shared" si="2"/>
        <v>0</v>
      </c>
    </row>
    <row r="59" spans="1:11" ht="13.5" hidden="1" thickBot="1">
      <c r="A59" s="18" t="s">
        <v>43</v>
      </c>
      <c r="B59" s="99" t="s">
        <v>114</v>
      </c>
      <c r="C59" s="82"/>
      <c r="D59" s="82"/>
      <c r="E59" s="82">
        <f t="shared" si="0"/>
        <v>0</v>
      </c>
      <c r="F59" s="82"/>
      <c r="G59" s="82">
        <f t="shared" si="1"/>
        <v>0</v>
      </c>
      <c r="H59" s="82"/>
      <c r="I59" s="287" t="e">
        <f t="shared" si="3"/>
        <v>#DIV/0!</v>
      </c>
      <c r="J59" s="82"/>
      <c r="K59" s="82">
        <f t="shared" si="2"/>
        <v>0</v>
      </c>
    </row>
    <row r="60" spans="1:11" ht="13.5" hidden="1" thickBot="1">
      <c r="A60" s="18"/>
      <c r="B60" s="99" t="s">
        <v>52</v>
      </c>
      <c r="C60" s="82"/>
      <c r="D60" s="82"/>
      <c r="E60" s="82">
        <f t="shared" si="0"/>
        <v>0</v>
      </c>
      <c r="F60" s="82"/>
      <c r="G60" s="82">
        <f t="shared" si="1"/>
        <v>0</v>
      </c>
      <c r="H60" s="82"/>
      <c r="I60" s="287" t="e">
        <f t="shared" si="3"/>
        <v>#DIV/0!</v>
      </c>
      <c r="J60" s="82"/>
      <c r="K60" s="82">
        <f t="shared" si="2"/>
        <v>0</v>
      </c>
    </row>
    <row r="61" spans="1:11" ht="13.5" hidden="1" thickBot="1">
      <c r="A61" s="18"/>
      <c r="B61" s="99" t="s">
        <v>91</v>
      </c>
      <c r="C61" s="82"/>
      <c r="D61" s="82"/>
      <c r="E61" s="82">
        <f t="shared" si="0"/>
        <v>0</v>
      </c>
      <c r="F61" s="82"/>
      <c r="G61" s="82">
        <f t="shared" si="1"/>
        <v>0</v>
      </c>
      <c r="H61" s="82"/>
      <c r="I61" s="287" t="e">
        <f t="shared" si="3"/>
        <v>#DIV/0!</v>
      </c>
      <c r="J61" s="82"/>
      <c r="K61" s="82">
        <f t="shared" si="2"/>
        <v>0</v>
      </c>
    </row>
    <row r="62" spans="1:11" ht="13.5" hidden="1" thickBot="1">
      <c r="A62" s="18"/>
      <c r="B62" s="99" t="s">
        <v>53</v>
      </c>
      <c r="C62" s="82"/>
      <c r="D62" s="82"/>
      <c r="E62" s="82">
        <f t="shared" si="0"/>
        <v>0</v>
      </c>
      <c r="F62" s="82"/>
      <c r="G62" s="82">
        <f t="shared" si="1"/>
        <v>0</v>
      </c>
      <c r="H62" s="82"/>
      <c r="I62" s="287" t="e">
        <f t="shared" si="3"/>
        <v>#DIV/0!</v>
      </c>
      <c r="J62" s="82"/>
      <c r="K62" s="82">
        <f t="shared" si="2"/>
        <v>0</v>
      </c>
    </row>
    <row r="63" spans="1:11" ht="13.5" hidden="1" thickBot="1">
      <c r="A63" s="18"/>
      <c r="B63" s="99" t="s">
        <v>88</v>
      </c>
      <c r="C63" s="82"/>
      <c r="D63" s="82"/>
      <c r="E63" s="82">
        <f t="shared" si="0"/>
        <v>0</v>
      </c>
      <c r="F63" s="82"/>
      <c r="G63" s="82">
        <f t="shared" si="1"/>
        <v>0</v>
      </c>
      <c r="H63" s="82"/>
      <c r="I63" s="287" t="e">
        <f t="shared" si="3"/>
        <v>#DIV/0!</v>
      </c>
      <c r="J63" s="82"/>
      <c r="K63" s="82">
        <f t="shared" si="2"/>
        <v>0</v>
      </c>
    </row>
    <row r="64" spans="1:11" ht="13.5" hidden="1" thickBot="1">
      <c r="A64" s="18"/>
      <c r="B64" s="99" t="s">
        <v>89</v>
      </c>
      <c r="C64" s="82"/>
      <c r="D64" s="82"/>
      <c r="E64" s="82">
        <f t="shared" si="0"/>
        <v>0</v>
      </c>
      <c r="F64" s="82"/>
      <c r="G64" s="82">
        <f t="shared" si="1"/>
        <v>0</v>
      </c>
      <c r="H64" s="82"/>
      <c r="I64" s="287" t="e">
        <f t="shared" si="3"/>
        <v>#DIV/0!</v>
      </c>
      <c r="J64" s="82"/>
      <c r="K64" s="82">
        <f t="shared" si="2"/>
        <v>0</v>
      </c>
    </row>
    <row r="65" spans="1:11" ht="13.5" thickBot="1">
      <c r="A65" s="97" t="s">
        <v>48</v>
      </c>
      <c r="B65" s="35" t="s">
        <v>115</v>
      </c>
      <c r="C65" s="98">
        <f>C51+C52+C53+C59+C58</f>
        <v>0</v>
      </c>
      <c r="D65" s="98"/>
      <c r="E65" s="98">
        <f t="shared" si="0"/>
        <v>0</v>
      </c>
      <c r="F65" s="98"/>
      <c r="G65" s="98">
        <f t="shared" si="1"/>
        <v>0</v>
      </c>
      <c r="H65" s="98">
        <f>H51+H52+H53+H59+H58</f>
        <v>0</v>
      </c>
      <c r="I65" s="283"/>
      <c r="J65" s="98"/>
      <c r="K65" s="98">
        <f t="shared" si="2"/>
        <v>0</v>
      </c>
    </row>
    <row r="66" spans="1:11" ht="12.75">
      <c r="A66" s="100" t="s">
        <v>54</v>
      </c>
      <c r="B66" s="101" t="s">
        <v>116</v>
      </c>
      <c r="C66" s="102"/>
      <c r="D66" s="102"/>
      <c r="E66" s="102">
        <f t="shared" si="0"/>
        <v>0</v>
      </c>
      <c r="F66" s="102"/>
      <c r="G66" s="102">
        <f t="shared" si="1"/>
        <v>0</v>
      </c>
      <c r="H66" s="102">
        <v>69</v>
      </c>
      <c r="I66" s="288"/>
      <c r="J66" s="102"/>
      <c r="K66" s="102">
        <f t="shared" si="2"/>
        <v>0</v>
      </c>
    </row>
    <row r="67" spans="1:11" ht="13.5" thickBot="1">
      <c r="A67" s="40" t="s">
        <v>55</v>
      </c>
      <c r="B67" s="41" t="s">
        <v>117</v>
      </c>
      <c r="C67" s="42">
        <f>C49+C65+C66</f>
        <v>283520.63624164</v>
      </c>
      <c r="D67" s="42">
        <f>D49+D65+D66</f>
        <v>-18819</v>
      </c>
      <c r="E67" s="42">
        <f t="shared" si="0"/>
        <v>264701.63624164</v>
      </c>
      <c r="F67" s="42">
        <f>F49+F65+F66</f>
        <v>3461</v>
      </c>
      <c r="G67" s="42">
        <f t="shared" si="1"/>
        <v>268162.63624164</v>
      </c>
      <c r="H67" s="42">
        <f>H49+H65+H66</f>
        <v>104294</v>
      </c>
      <c r="I67" s="289">
        <f t="shared" si="3"/>
        <v>0.3889206992506637</v>
      </c>
      <c r="J67" s="42">
        <f>J49+J65+J66</f>
        <v>-7732</v>
      </c>
      <c r="K67" s="42">
        <f t="shared" si="2"/>
        <v>260430.63624164002</v>
      </c>
    </row>
    <row r="68" spans="3:11" ht="12.75">
      <c r="C68" s="78"/>
      <c r="D68" s="78"/>
      <c r="E68" s="78"/>
      <c r="F68" s="78"/>
      <c r="G68" s="78"/>
      <c r="H68" s="78"/>
      <c r="J68" s="78"/>
      <c r="K68" s="78"/>
    </row>
    <row r="69" spans="3:11" ht="12.75">
      <c r="C69" s="43"/>
      <c r="D69" s="43"/>
      <c r="E69" s="43"/>
      <c r="F69" s="43"/>
      <c r="G69" s="43"/>
      <c r="H69" s="43"/>
      <c r="J69" s="43"/>
      <c r="K69" s="43"/>
    </row>
    <row r="70" spans="3:11" ht="12.75">
      <c r="C70" s="120"/>
      <c r="D70" s="120"/>
      <c r="E70" s="120"/>
      <c r="F70" s="120"/>
      <c r="G70" s="120"/>
      <c r="H70" s="120"/>
      <c r="I70" s="291"/>
      <c r="J70" s="120"/>
      <c r="K70" s="120"/>
    </row>
    <row r="71" spans="3:11" ht="12.75">
      <c r="C71" s="120"/>
      <c r="D71" s="120"/>
      <c r="E71" s="120"/>
      <c r="F71" s="120"/>
      <c r="G71" s="120"/>
      <c r="H71" s="120"/>
      <c r="I71" s="291"/>
      <c r="J71" s="120"/>
      <c r="K71" s="120"/>
    </row>
    <row r="72" spans="3:11" ht="12.75">
      <c r="C72" s="120"/>
      <c r="D72" s="120"/>
      <c r="E72" s="120"/>
      <c r="F72" s="120"/>
      <c r="G72" s="120"/>
      <c r="H72" s="120"/>
      <c r="I72" s="291"/>
      <c r="J72" s="120"/>
      <c r="K72" s="120"/>
    </row>
    <row r="73" spans="3:11" ht="12.75">
      <c r="C73" s="39"/>
      <c r="D73" s="39"/>
      <c r="E73" s="39"/>
      <c r="F73" s="39"/>
      <c r="G73" s="39"/>
      <c r="H73" s="39"/>
      <c r="I73" s="291"/>
      <c r="J73" s="39"/>
      <c r="K73" s="39"/>
    </row>
    <row r="76" spans="3:11" ht="12.75">
      <c r="C76" s="39"/>
      <c r="D76" s="39"/>
      <c r="E76" s="39"/>
      <c r="F76" s="39"/>
      <c r="G76" s="39"/>
      <c r="H76" s="39"/>
      <c r="I76" s="291"/>
      <c r="J76" s="39"/>
      <c r="K76" s="39"/>
    </row>
    <row r="77" spans="3:11" ht="12.75">
      <c r="C77" s="39"/>
      <c r="D77" s="39"/>
      <c r="E77" s="39"/>
      <c r="F77" s="39"/>
      <c r="G77" s="39"/>
      <c r="H77" s="39"/>
      <c r="I77" s="291"/>
      <c r="J77" s="39"/>
      <c r="K77" s="39"/>
    </row>
    <row r="78" spans="3:11" ht="12.75">
      <c r="C78" s="39"/>
      <c r="D78" s="39"/>
      <c r="E78" s="39"/>
      <c r="F78" s="39"/>
      <c r="G78" s="39"/>
      <c r="H78" s="39"/>
      <c r="I78" s="291"/>
      <c r="J78" s="39"/>
      <c r="K78" s="39"/>
    </row>
    <row r="79" spans="3:11" ht="12.75">
      <c r="C79" s="39"/>
      <c r="D79" s="39"/>
      <c r="E79" s="39"/>
      <c r="F79" s="39"/>
      <c r="G79" s="39"/>
      <c r="H79" s="39"/>
      <c r="I79" s="291"/>
      <c r="J79" s="39"/>
      <c r="K79" s="39"/>
    </row>
    <row r="80" spans="3:11" ht="12.75">
      <c r="C80" s="39"/>
      <c r="D80" s="39"/>
      <c r="E80" s="39"/>
      <c r="F80" s="39"/>
      <c r="G80" s="39"/>
      <c r="H80" s="39"/>
      <c r="I80" s="291"/>
      <c r="J80" s="39"/>
      <c r="K80" s="39"/>
    </row>
    <row r="81" spans="3:11" ht="12.75">
      <c r="C81" s="39"/>
      <c r="D81" s="39"/>
      <c r="E81" s="39"/>
      <c r="F81" s="39"/>
      <c r="G81" s="39"/>
      <c r="H81" s="39"/>
      <c r="I81" s="291"/>
      <c r="J81" s="39"/>
      <c r="K81" s="39"/>
    </row>
    <row r="82" spans="3:11" ht="12.75">
      <c r="C82" s="39"/>
      <c r="D82" s="39"/>
      <c r="E82" s="39"/>
      <c r="F82" s="39"/>
      <c r="G82" s="39"/>
      <c r="H82" s="39"/>
      <c r="I82" s="291"/>
      <c r="J82" s="39"/>
      <c r="K82" s="39"/>
    </row>
  </sheetData>
  <printOptions horizontalCentered="1"/>
  <pageMargins left="0.35433070866141736" right="0.1968503937007874" top="1.535433070866142" bottom="0.11811023622047245" header="0.4724409448818898" footer="0.15748031496062992"/>
  <pageSetup fitToHeight="2" fitToWidth="1" horizontalDpi="600" verticalDpi="600" orientation="landscape" paperSize="9" scale="82" r:id="rId1"/>
  <headerFooter alignWithMargins="0">
    <oddHeader>&amp;L
2/B.sz.melléklet&amp;C&amp;"Arial,Félkövér"&amp;12Nagykovácsi Polgármesteri Hivatal
2012.évi bevételei forrásonként&amp;R
adatok eFt-ban</oddHeader>
    <oddFooter>&amp;L&amp;8&amp;D&amp;C&amp;P&amp;R&amp;F</oddFooter>
  </headerFooter>
  <rowBreaks count="1" manualBreakCount="1">
    <brk id="49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11">
    <tabColor indexed="45"/>
    <pageSetUpPr fitToPage="1"/>
  </sheetPr>
  <dimension ref="A2:J35"/>
  <sheetViews>
    <sheetView workbookViewId="0" topLeftCell="A1">
      <selection activeCell="F36" sqref="F36"/>
    </sheetView>
  </sheetViews>
  <sheetFormatPr defaultColWidth="9.140625" defaultRowHeight="12.75"/>
  <cols>
    <col min="1" max="1" width="7.140625" style="1" customWidth="1"/>
    <col min="2" max="2" width="64.57421875" style="1" bestFit="1" customWidth="1"/>
    <col min="3" max="3" width="16.421875" style="1" customWidth="1"/>
    <col min="4" max="4" width="12.28125" style="1" bestFit="1" customWidth="1"/>
    <col min="5" max="5" width="14.421875" style="1" customWidth="1"/>
    <col min="6" max="6" width="12.28125" style="1" bestFit="1" customWidth="1"/>
    <col min="7" max="7" width="13.28125" style="1" customWidth="1"/>
    <col min="8" max="8" width="13.8515625" style="124" bestFit="1" customWidth="1"/>
    <col min="9" max="16384" width="9.140625" style="1" customWidth="1"/>
  </cols>
  <sheetData>
    <row r="1" ht="13.5" thickBot="1"/>
    <row r="2" spans="1:8" s="153" customFormat="1" ht="39" thickBot="1">
      <c r="A2" s="150"/>
      <c r="B2" s="151"/>
      <c r="C2" s="69" t="s">
        <v>139</v>
      </c>
      <c r="D2" s="69" t="s">
        <v>140</v>
      </c>
      <c r="E2" s="69" t="s">
        <v>148</v>
      </c>
      <c r="F2" s="69" t="s">
        <v>146</v>
      </c>
      <c r="G2" s="69" t="s">
        <v>147</v>
      </c>
      <c r="H2" s="152" t="s">
        <v>25</v>
      </c>
    </row>
    <row r="3" spans="1:8" ht="31.5" customHeight="1" thickBot="1">
      <c r="A3" s="65" t="s">
        <v>11</v>
      </c>
      <c r="B3" s="60" t="s">
        <v>7</v>
      </c>
      <c r="C3" s="104" t="s">
        <v>86</v>
      </c>
      <c r="D3" s="104" t="s">
        <v>86</v>
      </c>
      <c r="E3" s="104" t="s">
        <v>86</v>
      </c>
      <c r="F3" s="104" t="s">
        <v>86</v>
      </c>
      <c r="G3" s="104" t="s">
        <v>86</v>
      </c>
      <c r="H3" s="123" t="s">
        <v>26</v>
      </c>
    </row>
    <row r="4" spans="1:8" ht="12.75">
      <c r="A4" s="4"/>
      <c r="B4" s="111" t="s">
        <v>18</v>
      </c>
      <c r="C4" s="118"/>
      <c r="D4" s="118"/>
      <c r="E4" s="118"/>
      <c r="F4" s="118"/>
      <c r="G4" s="118"/>
      <c r="H4" s="125"/>
    </row>
    <row r="5" spans="1:9" ht="12.75">
      <c r="A5" s="4">
        <v>1</v>
      </c>
      <c r="B5" s="112" t="s">
        <v>19</v>
      </c>
      <c r="C5" s="105">
        <v>173107</v>
      </c>
      <c r="D5" s="105">
        <v>0</v>
      </c>
      <c r="E5" s="105">
        <f>+C5+D5</f>
        <v>173107</v>
      </c>
      <c r="F5" s="105">
        <f aca="true" t="shared" si="0" ref="F5:F11">+G5-E5</f>
        <v>0</v>
      </c>
      <c r="G5" s="105">
        <v>173107</v>
      </c>
      <c r="H5" s="126">
        <f aca="true" t="shared" si="1" ref="H5:H14">+G5/E5</f>
        <v>1</v>
      </c>
      <c r="I5" s="133"/>
    </row>
    <row r="6" spans="1:9" ht="12.75">
      <c r="A6" s="4">
        <v>2</v>
      </c>
      <c r="B6" s="112" t="s">
        <v>127</v>
      </c>
      <c r="C6" s="106">
        <f>61200</f>
        <v>61200</v>
      </c>
      <c r="D6" s="106">
        <v>0</v>
      </c>
      <c r="E6" s="105">
        <f aca="true" t="shared" si="2" ref="E6:E11">+C6+D6</f>
        <v>61200</v>
      </c>
      <c r="F6" s="106">
        <f t="shared" si="0"/>
        <v>0</v>
      </c>
      <c r="G6" s="106">
        <f>61200</f>
        <v>61200</v>
      </c>
      <c r="H6" s="126">
        <f t="shared" si="1"/>
        <v>1</v>
      </c>
      <c r="I6" s="133"/>
    </row>
    <row r="7" spans="1:9" ht="12.75">
      <c r="A7" s="4">
        <v>4</v>
      </c>
      <c r="B7" s="6" t="s">
        <v>82</v>
      </c>
      <c r="C7" s="107">
        <f>31285</f>
        <v>31285</v>
      </c>
      <c r="D7" s="107">
        <v>0</v>
      </c>
      <c r="E7" s="105">
        <f t="shared" si="2"/>
        <v>31285</v>
      </c>
      <c r="F7" s="107">
        <f t="shared" si="0"/>
        <v>0</v>
      </c>
      <c r="G7" s="107">
        <f>31285</f>
        <v>31285</v>
      </c>
      <c r="H7" s="126">
        <f t="shared" si="1"/>
        <v>1</v>
      </c>
      <c r="I7" s="133"/>
    </row>
    <row r="8" spans="1:9" ht="12.75">
      <c r="A8" s="4">
        <v>5</v>
      </c>
      <c r="B8" s="5" t="s">
        <v>20</v>
      </c>
      <c r="C8" s="105">
        <f>8000</f>
        <v>8000</v>
      </c>
      <c r="D8" s="105">
        <v>4000</v>
      </c>
      <c r="E8" s="105">
        <f t="shared" si="2"/>
        <v>12000</v>
      </c>
      <c r="F8" s="105">
        <f t="shared" si="0"/>
        <v>0</v>
      </c>
      <c r="G8" s="105">
        <f>15000*0.8</f>
        <v>12000</v>
      </c>
      <c r="H8" s="126">
        <f t="shared" si="1"/>
        <v>1</v>
      </c>
      <c r="I8" s="133"/>
    </row>
    <row r="9" spans="1:9" ht="12.75">
      <c r="A9" s="4">
        <v>6</v>
      </c>
      <c r="B9" s="72" t="s">
        <v>141</v>
      </c>
      <c r="C9" s="105"/>
      <c r="D9" s="105">
        <v>10000</v>
      </c>
      <c r="E9" s="105">
        <f t="shared" si="2"/>
        <v>10000</v>
      </c>
      <c r="F9" s="105">
        <f t="shared" si="0"/>
        <v>0</v>
      </c>
      <c r="G9" s="105">
        <f>12500*0.8</f>
        <v>10000</v>
      </c>
      <c r="H9" s="126">
        <f t="shared" si="1"/>
        <v>1</v>
      </c>
      <c r="I9" s="133"/>
    </row>
    <row r="10" spans="1:9" ht="12.75">
      <c r="A10" s="4">
        <v>7</v>
      </c>
      <c r="B10" s="138" t="s">
        <v>142</v>
      </c>
      <c r="C10" s="105"/>
      <c r="D10" s="105">
        <v>12960</v>
      </c>
      <c r="E10" s="105">
        <f t="shared" si="2"/>
        <v>12960</v>
      </c>
      <c r="F10" s="105">
        <f t="shared" si="0"/>
        <v>0</v>
      </c>
      <c r="G10" s="105">
        <f>16200*0.8</f>
        <v>12960</v>
      </c>
      <c r="H10" s="126">
        <f t="shared" si="1"/>
        <v>1</v>
      </c>
      <c r="I10" s="133"/>
    </row>
    <row r="11" spans="1:9" s="11" customFormat="1" ht="12.75">
      <c r="A11" s="9">
        <v>8</v>
      </c>
      <c r="B11" s="144" t="s">
        <v>143</v>
      </c>
      <c r="C11" s="105">
        <f>173107*0.25+61200*0.25+31285*0.25+8000*0.25</f>
        <v>68398</v>
      </c>
      <c r="D11" s="105">
        <v>6740</v>
      </c>
      <c r="E11" s="105">
        <f t="shared" si="2"/>
        <v>75138</v>
      </c>
      <c r="F11" s="105">
        <f t="shared" si="0"/>
        <v>0</v>
      </c>
      <c r="G11" s="105">
        <f>173107*0.25+61200*0.25+31285*0.25+12000*0.25+16200*0.2+12500*0.2</f>
        <v>75138</v>
      </c>
      <c r="H11" s="145">
        <f t="shared" si="1"/>
        <v>1</v>
      </c>
      <c r="I11" s="121"/>
    </row>
    <row r="12" spans="1:10" ht="12.75">
      <c r="A12" s="62">
        <v>9</v>
      </c>
      <c r="B12" s="113" t="s">
        <v>83</v>
      </c>
      <c r="C12" s="12">
        <f>SUM(C5:C11)</f>
        <v>341990</v>
      </c>
      <c r="D12" s="12">
        <f>SUM(D5:D11)</f>
        <v>33700</v>
      </c>
      <c r="E12" s="12">
        <f>SUM(E5:E11)</f>
        <v>375690</v>
      </c>
      <c r="F12" s="12">
        <f>SUM(F5:F11)</f>
        <v>0</v>
      </c>
      <c r="G12" s="12">
        <f>SUM(G5:G11)</f>
        <v>375690</v>
      </c>
      <c r="H12" s="127">
        <f t="shared" si="1"/>
        <v>1</v>
      </c>
      <c r="I12" s="133"/>
      <c r="J12" s="133"/>
    </row>
    <row r="13" spans="1:9" s="11" customFormat="1" ht="12.75">
      <c r="A13" s="63">
        <v>10</v>
      </c>
      <c r="B13" s="139" t="s">
        <v>145</v>
      </c>
      <c r="C13" s="12"/>
      <c r="D13" s="12">
        <v>45778</v>
      </c>
      <c r="E13" s="12">
        <f>+C13+D13</f>
        <v>45778</v>
      </c>
      <c r="F13" s="12">
        <f aca="true" t="shared" si="3" ref="F13:F32">+G13-E13</f>
        <v>-0.39999999999417923</v>
      </c>
      <c r="G13" s="12">
        <f>57222*0.8</f>
        <v>45777.600000000006</v>
      </c>
      <c r="H13" s="128">
        <f t="shared" si="1"/>
        <v>0.9999912621783391</v>
      </c>
      <c r="I13" s="121"/>
    </row>
    <row r="14" spans="1:9" s="11" customFormat="1" ht="12.75">
      <c r="A14" s="140"/>
      <c r="B14" s="141" t="s">
        <v>144</v>
      </c>
      <c r="C14" s="70"/>
      <c r="D14" s="70">
        <v>11444.4</v>
      </c>
      <c r="E14" s="70">
        <f>+C14+D14</f>
        <v>11444.4</v>
      </c>
      <c r="F14" s="70">
        <f t="shared" si="3"/>
        <v>0</v>
      </c>
      <c r="G14" s="70">
        <f>57222*0.2</f>
        <v>11444.400000000001</v>
      </c>
      <c r="H14" s="128">
        <f t="shared" si="1"/>
        <v>1.0000000000000002</v>
      </c>
      <c r="I14" s="121"/>
    </row>
    <row r="15" spans="1:9" s="11" customFormat="1" ht="12.75">
      <c r="A15" s="9"/>
      <c r="B15" s="110" t="s">
        <v>21</v>
      </c>
      <c r="C15" s="70"/>
      <c r="D15" s="70">
        <v>0</v>
      </c>
      <c r="E15" s="70"/>
      <c r="F15" s="70">
        <f t="shared" si="3"/>
        <v>0</v>
      </c>
      <c r="G15" s="70"/>
      <c r="H15" s="128"/>
      <c r="I15" s="133"/>
    </row>
    <row r="16" spans="1:9" s="11" customFormat="1" ht="12.75">
      <c r="A16" s="9">
        <v>11</v>
      </c>
      <c r="B16" s="109" t="s">
        <v>1</v>
      </c>
      <c r="C16" s="10">
        <v>3000</v>
      </c>
      <c r="D16" s="10">
        <v>0</v>
      </c>
      <c r="E16" s="105">
        <f>+C16+D16</f>
        <v>3000</v>
      </c>
      <c r="F16" s="10">
        <f t="shared" si="3"/>
        <v>0</v>
      </c>
      <c r="G16" s="10">
        <v>3000</v>
      </c>
      <c r="H16" s="128">
        <f aca="true" t="shared" si="4" ref="H16:H24">+G16/E16</f>
        <v>1</v>
      </c>
      <c r="I16" s="133"/>
    </row>
    <row r="17" spans="1:9" s="11" customFormat="1" ht="12.75">
      <c r="A17" s="9">
        <v>12</v>
      </c>
      <c r="B17" s="142" t="s">
        <v>128</v>
      </c>
      <c r="C17" s="10">
        <v>80000</v>
      </c>
      <c r="D17" s="10">
        <v>0</v>
      </c>
      <c r="E17" s="105">
        <f>+C17+D17</f>
        <v>80000</v>
      </c>
      <c r="F17" s="10">
        <f t="shared" si="3"/>
        <v>0</v>
      </c>
      <c r="G17" s="10">
        <v>80000</v>
      </c>
      <c r="H17" s="128">
        <f t="shared" si="4"/>
        <v>1</v>
      </c>
      <c r="I17" s="121"/>
    </row>
    <row r="18" spans="1:9" s="11" customFormat="1" ht="12.75">
      <c r="A18" s="9">
        <v>13</v>
      </c>
      <c r="B18" s="114" t="s">
        <v>129</v>
      </c>
      <c r="C18" s="10">
        <v>65057</v>
      </c>
      <c r="D18" s="10">
        <v>0</v>
      </c>
      <c r="E18" s="105">
        <f>+C18+D18</f>
        <v>65057</v>
      </c>
      <c r="F18" s="10">
        <f t="shared" si="3"/>
        <v>0</v>
      </c>
      <c r="G18" s="10">
        <v>65057</v>
      </c>
      <c r="H18" s="128">
        <f t="shared" si="4"/>
        <v>1</v>
      </c>
      <c r="I18" s="121"/>
    </row>
    <row r="19" spans="1:9" ht="12.75">
      <c r="A19" s="9">
        <v>14</v>
      </c>
      <c r="B19" s="115" t="s">
        <v>150</v>
      </c>
      <c r="C19" s="10"/>
      <c r="D19" s="10"/>
      <c r="E19" s="10"/>
      <c r="F19" s="10">
        <v>10000</v>
      </c>
      <c r="G19" s="105">
        <f>+E19+F19</f>
        <v>10000</v>
      </c>
      <c r="H19" s="126"/>
      <c r="I19" s="133"/>
    </row>
    <row r="20" spans="1:9" ht="12.75">
      <c r="A20" s="9">
        <v>15</v>
      </c>
      <c r="B20" s="115" t="s">
        <v>149</v>
      </c>
      <c r="C20" s="10"/>
      <c r="D20" s="10"/>
      <c r="E20" s="10"/>
      <c r="F20" s="10">
        <v>15000</v>
      </c>
      <c r="G20" s="105">
        <f>+E20+F20</f>
        <v>15000</v>
      </c>
      <c r="H20" s="126"/>
      <c r="I20" s="133"/>
    </row>
    <row r="21" spans="1:9" s="11" customFormat="1" ht="12.75">
      <c r="A21" s="9">
        <v>16</v>
      </c>
      <c r="B21" s="114" t="s">
        <v>130</v>
      </c>
      <c r="C21" s="10">
        <v>103245</v>
      </c>
      <c r="D21" s="10">
        <v>0</v>
      </c>
      <c r="E21" s="105">
        <f>+C21+D21</f>
        <v>103245</v>
      </c>
      <c r="F21" s="10">
        <f t="shared" si="3"/>
        <v>0</v>
      </c>
      <c r="G21" s="10">
        <v>103245</v>
      </c>
      <c r="H21" s="128">
        <f t="shared" si="4"/>
        <v>1</v>
      </c>
      <c r="I21" s="121"/>
    </row>
    <row r="22" spans="1:9" s="11" customFormat="1" ht="12.75">
      <c r="A22" s="9">
        <v>17</v>
      </c>
      <c r="B22" s="143" t="s">
        <v>131</v>
      </c>
      <c r="C22" s="10">
        <v>1200</v>
      </c>
      <c r="D22" s="10">
        <v>0</v>
      </c>
      <c r="E22" s="105">
        <f>+C22+D22</f>
        <v>1200</v>
      </c>
      <c r="F22" s="10">
        <f t="shared" si="3"/>
        <v>0</v>
      </c>
      <c r="G22" s="10">
        <v>1200</v>
      </c>
      <c r="H22" s="128">
        <f t="shared" si="4"/>
        <v>1</v>
      </c>
      <c r="I22" s="121"/>
    </row>
    <row r="23" spans="1:9" ht="12.75">
      <c r="A23" s="9">
        <v>18</v>
      </c>
      <c r="B23" s="116" t="s">
        <v>151</v>
      </c>
      <c r="C23" s="10"/>
      <c r="D23" s="10"/>
      <c r="E23" s="10"/>
      <c r="F23" s="10">
        <v>137060</v>
      </c>
      <c r="G23" s="105">
        <f>+E23+F23</f>
        <v>137060</v>
      </c>
      <c r="H23" s="126"/>
      <c r="I23" s="133"/>
    </row>
    <row r="24" spans="1:9" ht="18" customHeight="1" thickBot="1">
      <c r="A24" s="63">
        <v>19</v>
      </c>
      <c r="B24" s="117" t="s">
        <v>2</v>
      </c>
      <c r="C24" s="119">
        <f>SUM(C16:C22)</f>
        <v>252502</v>
      </c>
      <c r="D24" s="119">
        <v>0</v>
      </c>
      <c r="E24" s="119">
        <f>SUM(E16:E22)</f>
        <v>252502</v>
      </c>
      <c r="F24" s="119">
        <f>SUM(F16:F22)</f>
        <v>25000</v>
      </c>
      <c r="G24" s="119">
        <f>SUM(G16:G23)</f>
        <v>414562</v>
      </c>
      <c r="H24" s="129">
        <f t="shared" si="4"/>
        <v>1.6418166984815963</v>
      </c>
      <c r="I24" s="133"/>
    </row>
    <row r="25" spans="1:9" ht="22.5" customHeight="1" hidden="1">
      <c r="A25" s="4"/>
      <c r="B25" s="75" t="s">
        <v>22</v>
      </c>
      <c r="C25" s="70"/>
      <c r="D25" s="70">
        <f aca="true" t="shared" si="5" ref="D25:D31">+E25-C25</f>
        <v>0</v>
      </c>
      <c r="E25" s="70"/>
      <c r="F25" s="70">
        <f t="shared" si="3"/>
        <v>0</v>
      </c>
      <c r="G25" s="70"/>
      <c r="H25" s="130" t="e">
        <f aca="true" t="shared" si="6" ref="H25:H31">+E25/C25</f>
        <v>#DIV/0!</v>
      </c>
      <c r="I25" s="133"/>
    </row>
    <row r="26" spans="1:9" ht="13.5" hidden="1" thickBot="1">
      <c r="A26" s="4">
        <v>19</v>
      </c>
      <c r="B26" s="72" t="s">
        <v>79</v>
      </c>
      <c r="C26" s="70"/>
      <c r="D26" s="70">
        <f t="shared" si="5"/>
        <v>0</v>
      </c>
      <c r="E26" s="70"/>
      <c r="F26" s="70">
        <f t="shared" si="3"/>
        <v>0</v>
      </c>
      <c r="G26" s="70"/>
      <c r="H26" s="130" t="e">
        <f t="shared" si="6"/>
        <v>#DIV/0!</v>
      </c>
      <c r="I26" s="133"/>
    </row>
    <row r="27" spans="1:9" s="11" customFormat="1" ht="13.5" hidden="1" thickBot="1">
      <c r="A27" s="9">
        <v>20</v>
      </c>
      <c r="B27" s="74" t="s">
        <v>80</v>
      </c>
      <c r="C27" s="10"/>
      <c r="D27" s="10">
        <f t="shared" si="5"/>
        <v>0</v>
      </c>
      <c r="E27" s="10"/>
      <c r="F27" s="10">
        <f t="shared" si="3"/>
        <v>0</v>
      </c>
      <c r="G27" s="10"/>
      <c r="H27" s="128" t="e">
        <f t="shared" si="6"/>
        <v>#DIV/0!</v>
      </c>
      <c r="I27" s="133"/>
    </row>
    <row r="28" spans="1:9" s="11" customFormat="1" ht="13.5" hidden="1" thickBot="1">
      <c r="A28" s="9">
        <v>21</v>
      </c>
      <c r="B28" s="74" t="s">
        <v>78</v>
      </c>
      <c r="C28" s="10"/>
      <c r="D28" s="10">
        <f t="shared" si="5"/>
        <v>0</v>
      </c>
      <c r="E28" s="10"/>
      <c r="F28" s="10">
        <f t="shared" si="3"/>
        <v>0</v>
      </c>
      <c r="G28" s="10"/>
      <c r="H28" s="128" t="e">
        <f t="shared" si="6"/>
        <v>#DIV/0!</v>
      </c>
      <c r="I28" s="133"/>
    </row>
    <row r="29" spans="1:9" s="11" customFormat="1" ht="13.5" hidden="1" thickBot="1">
      <c r="A29" s="9">
        <v>22</v>
      </c>
      <c r="B29" s="74" t="s">
        <v>85</v>
      </c>
      <c r="C29" s="10"/>
      <c r="D29" s="10">
        <f t="shared" si="5"/>
        <v>0</v>
      </c>
      <c r="E29" s="10"/>
      <c r="F29" s="10">
        <f t="shared" si="3"/>
        <v>0</v>
      </c>
      <c r="G29" s="10"/>
      <c r="H29" s="128" t="e">
        <f t="shared" si="6"/>
        <v>#DIV/0!</v>
      </c>
      <c r="I29" s="133"/>
    </row>
    <row r="30" spans="1:9" ht="28.5" customHeight="1" hidden="1">
      <c r="A30" s="63">
        <v>23</v>
      </c>
      <c r="B30" s="73" t="s">
        <v>84</v>
      </c>
      <c r="C30" s="12">
        <f>SUM(C26:C29)</f>
        <v>0</v>
      </c>
      <c r="D30" s="12">
        <f t="shared" si="5"/>
        <v>0</v>
      </c>
      <c r="E30" s="12">
        <f>SUM(E26:E29)</f>
        <v>0</v>
      </c>
      <c r="F30" s="12">
        <f t="shared" si="3"/>
        <v>0</v>
      </c>
      <c r="G30" s="12">
        <f>SUM(G26:G29)</f>
        <v>0</v>
      </c>
      <c r="H30" s="127" t="e">
        <f t="shared" si="6"/>
        <v>#DIV/0!</v>
      </c>
      <c r="I30" s="133"/>
    </row>
    <row r="31" spans="1:9" s="11" customFormat="1" ht="24" customHeight="1" hidden="1" thickBot="1">
      <c r="A31" s="68">
        <v>24</v>
      </c>
      <c r="B31" s="76" t="s">
        <v>77</v>
      </c>
      <c r="C31" s="71"/>
      <c r="D31" s="71">
        <f t="shared" si="5"/>
        <v>0</v>
      </c>
      <c r="E31" s="71"/>
      <c r="F31" s="71">
        <f t="shared" si="3"/>
        <v>0</v>
      </c>
      <c r="G31" s="71"/>
      <c r="H31" s="131" t="e">
        <f t="shared" si="6"/>
        <v>#DIV/0!</v>
      </c>
      <c r="I31" s="133"/>
    </row>
    <row r="32" spans="1:9" ht="31.5" customHeight="1" thickBot="1">
      <c r="A32" s="2"/>
      <c r="B32" s="77" t="s">
        <v>87</v>
      </c>
      <c r="C32" s="108">
        <f>C12+C24+C13+C14</f>
        <v>594492</v>
      </c>
      <c r="D32" s="108">
        <f>D12+D24+D13+D14</f>
        <v>90922.4</v>
      </c>
      <c r="E32" s="108">
        <f>E12+E24+E13+E14</f>
        <v>685414.4</v>
      </c>
      <c r="F32" s="108">
        <f t="shared" si="3"/>
        <v>162059.59999999998</v>
      </c>
      <c r="G32" s="108">
        <f>G12+G24+G13+G14</f>
        <v>847474</v>
      </c>
      <c r="H32" s="132">
        <f>+G32/E32</f>
        <v>1.2364403198999028</v>
      </c>
      <c r="I32" s="133"/>
    </row>
    <row r="33" spans="3:7" ht="12.75">
      <c r="C33" s="61"/>
      <c r="D33" s="133"/>
      <c r="E33" s="133"/>
      <c r="F33" s="133"/>
      <c r="G33" s="133"/>
    </row>
    <row r="34" ht="12.75">
      <c r="C34" s="61"/>
    </row>
    <row r="35" ht="27" customHeight="1">
      <c r="C35" s="64"/>
    </row>
  </sheetData>
  <printOptions horizontalCentered="1"/>
  <pageMargins left="0.29" right="0.1968503937007874" top="1.38" bottom="0.5118110236220472" header="0.34" footer="0.2755905511811024"/>
  <pageSetup fitToHeight="1" fitToWidth="1" horizontalDpi="600" verticalDpi="600" orientation="landscape" paperSize="9" scale="94" r:id="rId3"/>
  <headerFooter alignWithMargins="0">
    <oddHeader>&amp;L
3.2.sz.melléklet&amp;C&amp;"Arial,Félkövér"Nagykovácsi Nagyközség Önkormányzat 
2011. évi felhalmozási bevételek részletezése&amp;12
&amp;R
adatok e Ft-ban</oddHeader>
    <oddFooter>&amp;L&amp;D&amp;C&amp;P&amp;R&amp;F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8">
    <tabColor indexed="45"/>
    <pageSetUpPr fitToPage="1"/>
  </sheetPr>
  <dimension ref="A1:BF49"/>
  <sheetViews>
    <sheetView zoomScale="75" zoomScaleNormal="75" workbookViewId="0" topLeftCell="A1">
      <selection activeCell="Q23" sqref="Q23"/>
    </sheetView>
  </sheetViews>
  <sheetFormatPr defaultColWidth="9.140625" defaultRowHeight="12.75"/>
  <cols>
    <col min="1" max="1" width="6.7109375" style="13" customWidth="1"/>
    <col min="2" max="2" width="48.00390625" style="13" customWidth="1"/>
    <col min="3" max="8" width="20.7109375" style="13" customWidth="1"/>
    <col min="9" max="9" width="20.7109375" style="290" customWidth="1"/>
    <col min="10" max="11" width="20.7109375" style="13" hidden="1" customWidth="1"/>
    <col min="12" max="16384" width="8.8515625" style="13" customWidth="1"/>
  </cols>
  <sheetData>
    <row r="1" spans="1:58" s="148" customFormat="1" ht="25.5">
      <c r="A1" s="146" t="s">
        <v>23</v>
      </c>
      <c r="B1" s="146" t="s">
        <v>24</v>
      </c>
      <c r="C1" s="223" t="s">
        <v>153</v>
      </c>
      <c r="D1" s="223" t="s">
        <v>197</v>
      </c>
      <c r="E1" s="223" t="s">
        <v>201</v>
      </c>
      <c r="F1" s="223" t="s">
        <v>226</v>
      </c>
      <c r="G1" s="223" t="s">
        <v>227</v>
      </c>
      <c r="H1" s="223" t="s">
        <v>230</v>
      </c>
      <c r="I1" s="294" t="s">
        <v>231</v>
      </c>
      <c r="J1" s="223" t="s">
        <v>218</v>
      </c>
      <c r="K1" s="223" t="s">
        <v>219</v>
      </c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  <c r="AY1" s="154"/>
      <c r="AZ1" s="154"/>
      <c r="BA1" s="154"/>
      <c r="BB1" s="154"/>
      <c r="BC1" s="154"/>
      <c r="BD1" s="154"/>
      <c r="BE1" s="154"/>
      <c r="BF1" s="154"/>
    </row>
    <row r="2" spans="1:58" ht="12.75">
      <c r="A2" s="14"/>
      <c r="B2" s="26"/>
      <c r="C2" s="16"/>
      <c r="D2" s="16"/>
      <c r="E2" s="16"/>
      <c r="F2" s="16"/>
      <c r="G2" s="16"/>
      <c r="H2" s="16"/>
      <c r="I2" s="263"/>
      <c r="J2" s="16"/>
      <c r="K2" s="16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</row>
    <row r="3" spans="1:58" s="46" customFormat="1" ht="12.75" customHeight="1" thickBot="1">
      <c r="A3" s="17">
        <v>1</v>
      </c>
      <c r="B3" s="17">
        <v>2</v>
      </c>
      <c r="C3" s="17">
        <v>3</v>
      </c>
      <c r="D3" s="17">
        <v>4</v>
      </c>
      <c r="E3" s="17">
        <v>5</v>
      </c>
      <c r="F3" s="17">
        <v>6</v>
      </c>
      <c r="G3" s="17">
        <v>7</v>
      </c>
      <c r="H3" s="17">
        <v>8</v>
      </c>
      <c r="I3" s="17">
        <v>9</v>
      </c>
      <c r="J3" s="17">
        <v>10</v>
      </c>
      <c r="K3" s="17">
        <v>11</v>
      </c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11" ht="12.75">
      <c r="A4" s="47" t="s">
        <v>56</v>
      </c>
      <c r="B4" s="27" t="s">
        <v>57</v>
      </c>
      <c r="C4" s="48"/>
      <c r="D4" s="48"/>
      <c r="E4" s="48"/>
      <c r="F4" s="48"/>
      <c r="G4" s="48"/>
      <c r="H4" s="48"/>
      <c r="I4" s="295"/>
      <c r="J4" s="48"/>
      <c r="K4" s="48"/>
    </row>
    <row r="5" spans="1:11" ht="12.75">
      <c r="A5" s="49" t="s">
        <v>29</v>
      </c>
      <c r="B5" s="28" t="s">
        <v>4</v>
      </c>
      <c r="C5" s="159">
        <f>SUM(C6:C8)</f>
        <v>105092.04000000001</v>
      </c>
      <c r="D5" s="159">
        <f>SUM(D6:D8)</f>
        <v>0</v>
      </c>
      <c r="E5" s="159">
        <f>+C5+D5</f>
        <v>105092.04000000001</v>
      </c>
      <c r="F5" s="159">
        <f>SUM(F6:F8)</f>
        <v>649</v>
      </c>
      <c r="G5" s="159">
        <f>+E5+F5</f>
        <v>105741.04000000001</v>
      </c>
      <c r="H5" s="159">
        <f>SUM(H6:H8)</f>
        <v>49376</v>
      </c>
      <c r="I5" s="296">
        <f aca="true" t="shared" si="0" ref="I5:I11">+H5/G5</f>
        <v>0.4669520935296267</v>
      </c>
      <c r="J5" s="159">
        <f>SUM(J6:J8)</f>
        <v>0</v>
      </c>
      <c r="K5" s="159">
        <f>+G5+J5</f>
        <v>105741.04000000001</v>
      </c>
    </row>
    <row r="6" spans="1:11" ht="12.75">
      <c r="A6" s="49"/>
      <c r="B6" s="165" t="s">
        <v>58</v>
      </c>
      <c r="C6" s="160">
        <f>+'[1]2.sz. Szakfeladat összesítő'!$AJ$38+'[1]2.sz. Szakfeladat összesítő'!$AJ$41+'[1]2.sz. Szakfeladat összesítő'!$AJ$42+'[1]2.sz. Szakfeladat összesítő'!$AJ$46+'[1]2.sz. Szakfeladat összesítő'!$AJ$119</f>
        <v>83424</v>
      </c>
      <c r="D6" s="160"/>
      <c r="E6" s="160">
        <f aca="true" t="shared" si="1" ref="E6:E41">+C6+D6</f>
        <v>83424</v>
      </c>
      <c r="F6" s="160"/>
      <c r="G6" s="160">
        <f aca="true" t="shared" si="2" ref="G6:G44">+E6+F6</f>
        <v>83424</v>
      </c>
      <c r="H6" s="160">
        <v>36053</v>
      </c>
      <c r="I6" s="297">
        <f t="shared" si="0"/>
        <v>0.432165803605677</v>
      </c>
      <c r="J6" s="160"/>
      <c r="K6" s="160">
        <f aca="true" t="shared" si="3" ref="K6:K44">+G6+J6</f>
        <v>83424</v>
      </c>
    </row>
    <row r="7" spans="1:11" ht="12.75">
      <c r="A7" s="49"/>
      <c r="B7" s="165" t="s">
        <v>59</v>
      </c>
      <c r="C7" s="160">
        <f>+'[1]2.sz. Szakfeladat összesítő'!$AJ$50+'[1]2.sz. Szakfeladat összesítő'!$AJ$75+'[1]2.sz. Szakfeladat összesítő'!$AJ$92+'[1]2.sz. Szakfeladat összesítő'!$AJ$130-0.4</f>
        <v>10990.04</v>
      </c>
      <c r="D7" s="160"/>
      <c r="E7" s="160">
        <f t="shared" si="1"/>
        <v>10990.04</v>
      </c>
      <c r="F7" s="160">
        <v>649</v>
      </c>
      <c r="G7" s="160">
        <f t="shared" si="2"/>
        <v>11639.04</v>
      </c>
      <c r="H7" s="160">
        <v>6982</v>
      </c>
      <c r="I7" s="297">
        <f t="shared" si="0"/>
        <v>0.5998776531397778</v>
      </c>
      <c r="J7" s="160"/>
      <c r="K7" s="160">
        <f t="shared" si="3"/>
        <v>11639.04</v>
      </c>
    </row>
    <row r="8" spans="1:11" ht="12.75">
      <c r="A8" s="49"/>
      <c r="B8" s="166" t="s">
        <v>60</v>
      </c>
      <c r="C8" s="160">
        <f>+'[1]2.sz. Szakfeladat összesítő'!$AJ$147</f>
        <v>10678</v>
      </c>
      <c r="D8" s="160"/>
      <c r="E8" s="160">
        <f t="shared" si="1"/>
        <v>10678</v>
      </c>
      <c r="F8" s="160"/>
      <c r="G8" s="160">
        <f t="shared" si="2"/>
        <v>10678</v>
      </c>
      <c r="H8" s="160">
        <v>6341</v>
      </c>
      <c r="I8" s="297">
        <f t="shared" si="0"/>
        <v>0.5938377973403259</v>
      </c>
      <c r="J8" s="160"/>
      <c r="K8" s="160">
        <f t="shared" si="3"/>
        <v>10678</v>
      </c>
    </row>
    <row r="9" spans="1:11" ht="12.75">
      <c r="A9" s="14" t="s">
        <v>32</v>
      </c>
      <c r="B9" s="28" t="s">
        <v>182</v>
      </c>
      <c r="C9" s="159">
        <f>+'[1]2.sz. Szakfeladat összesítő'!$AJ$151</f>
        <v>28498.212797319997</v>
      </c>
      <c r="D9" s="159"/>
      <c r="E9" s="159">
        <f t="shared" si="1"/>
        <v>28498.212797319997</v>
      </c>
      <c r="F9" s="159">
        <v>175</v>
      </c>
      <c r="G9" s="159">
        <f t="shared" si="2"/>
        <v>28673.212797319997</v>
      </c>
      <c r="H9" s="159">
        <v>12857</v>
      </c>
      <c r="I9" s="296">
        <f t="shared" si="0"/>
        <v>0.4483976068842103</v>
      </c>
      <c r="J9" s="159"/>
      <c r="K9" s="159">
        <f t="shared" si="3"/>
        <v>28673.212797319997</v>
      </c>
    </row>
    <row r="10" spans="1:11" ht="12.75">
      <c r="A10" s="49" t="s">
        <v>35</v>
      </c>
      <c r="B10" s="167" t="s">
        <v>61</v>
      </c>
      <c r="C10" s="159">
        <f>+'[1]2.sz. Szakfeladat összesítő'!$AJ$160</f>
        <v>144160.38344432</v>
      </c>
      <c r="D10" s="159">
        <f>SUM(D11:D16)</f>
        <v>-22893</v>
      </c>
      <c r="E10" s="159">
        <f t="shared" si="1"/>
        <v>121267.38344432</v>
      </c>
      <c r="F10" s="159">
        <f>SUM(F11:F16)</f>
        <v>0</v>
      </c>
      <c r="G10" s="159">
        <f t="shared" si="2"/>
        <v>121267.38344432</v>
      </c>
      <c r="H10" s="159">
        <f>SUM(H11:H16)</f>
        <v>28409</v>
      </c>
      <c r="I10" s="296">
        <f t="shared" si="0"/>
        <v>0.23426744432928256</v>
      </c>
      <c r="J10" s="159">
        <f>SUM(J11:J16)</f>
        <v>-7732</v>
      </c>
      <c r="K10" s="159">
        <f t="shared" si="3"/>
        <v>113535.38344432</v>
      </c>
    </row>
    <row r="11" spans="1:11" ht="12.75">
      <c r="A11" s="49" t="s">
        <v>176</v>
      </c>
      <c r="B11" s="166" t="s">
        <v>125</v>
      </c>
      <c r="C11" s="160">
        <f>+'[1]2.sz. Szakfeladat összesítő'!$AJ$199+'[1]2.sz. Szakfeladat összesítő'!$AJ$207+'[1]2.sz. Szakfeladat összesítő'!$AJ$215</f>
        <v>3479.238</v>
      </c>
      <c r="D11" s="160"/>
      <c r="E11" s="160">
        <f t="shared" si="1"/>
        <v>3479.238</v>
      </c>
      <c r="F11" s="160"/>
      <c r="G11" s="160">
        <f t="shared" si="2"/>
        <v>3479.238</v>
      </c>
      <c r="H11" s="160">
        <v>1532</v>
      </c>
      <c r="I11" s="297">
        <f t="shared" si="0"/>
        <v>0.4403263013337978</v>
      </c>
      <c r="J11" s="160"/>
      <c r="K11" s="160">
        <f t="shared" si="3"/>
        <v>3479.238</v>
      </c>
    </row>
    <row r="12" spans="1:11" ht="12.75">
      <c r="A12" s="49" t="s">
        <v>177</v>
      </c>
      <c r="B12" s="166" t="s">
        <v>118</v>
      </c>
      <c r="C12" s="160">
        <v>0</v>
      </c>
      <c r="D12" s="160"/>
      <c r="E12" s="160">
        <f t="shared" si="1"/>
        <v>0</v>
      </c>
      <c r="F12" s="160"/>
      <c r="G12" s="160">
        <f t="shared" si="2"/>
        <v>0</v>
      </c>
      <c r="H12" s="160"/>
      <c r="I12" s="297"/>
      <c r="J12" s="160"/>
      <c r="K12" s="160">
        <f t="shared" si="3"/>
        <v>0</v>
      </c>
    </row>
    <row r="13" spans="1:11" ht="12.75">
      <c r="A13" s="49" t="s">
        <v>178</v>
      </c>
      <c r="B13" s="166" t="s">
        <v>126</v>
      </c>
      <c r="C13" s="160">
        <f>+'[1]2.sz. Szakfeladat összesítő'!$AJ$279</f>
        <v>30000</v>
      </c>
      <c r="D13" s="160">
        <v>-30000</v>
      </c>
      <c r="E13" s="160">
        <f t="shared" si="1"/>
        <v>0</v>
      </c>
      <c r="F13" s="160"/>
      <c r="G13" s="160">
        <f t="shared" si="2"/>
        <v>0</v>
      </c>
      <c r="H13" s="160"/>
      <c r="I13" s="297"/>
      <c r="J13" s="160"/>
      <c r="K13" s="160">
        <f t="shared" si="3"/>
        <v>0</v>
      </c>
    </row>
    <row r="14" spans="1:11" ht="12.75">
      <c r="A14" s="49" t="s">
        <v>179</v>
      </c>
      <c r="B14" s="166" t="s">
        <v>119</v>
      </c>
      <c r="C14" s="160">
        <f>+'[1]2.sz. Szakfeladat összesítő'!$AJ$245</f>
        <v>21225.96134</v>
      </c>
      <c r="D14" s="160">
        <f>-106+941+638</f>
        <v>1473</v>
      </c>
      <c r="E14" s="160">
        <f t="shared" si="1"/>
        <v>22698.96134</v>
      </c>
      <c r="F14" s="160"/>
      <c r="G14" s="160">
        <f t="shared" si="2"/>
        <v>22698.96134</v>
      </c>
      <c r="H14" s="160">
        <v>4164</v>
      </c>
      <c r="I14" s="297">
        <f>+H14/G14</f>
        <v>0.18344451702564113</v>
      </c>
      <c r="J14" s="160">
        <f>-1816+172</f>
        <v>-1644</v>
      </c>
      <c r="K14" s="160">
        <f t="shared" si="3"/>
        <v>21054.96134</v>
      </c>
    </row>
    <row r="15" spans="1:11" ht="12.75">
      <c r="A15" s="49" t="s">
        <v>180</v>
      </c>
      <c r="B15" s="166" t="s">
        <v>120</v>
      </c>
      <c r="C15" s="160">
        <f>+'[1]2.sz. Szakfeladat összesítő'!$AJ$247</f>
        <v>3130.2272880000005</v>
      </c>
      <c r="D15" s="160"/>
      <c r="E15" s="160">
        <f t="shared" si="1"/>
        <v>3130.2272880000005</v>
      </c>
      <c r="F15" s="160"/>
      <c r="G15" s="160">
        <f t="shared" si="2"/>
        <v>3130.2272880000005</v>
      </c>
      <c r="H15" s="160"/>
      <c r="I15" s="297">
        <f>+H15/G15</f>
        <v>0</v>
      </c>
      <c r="J15" s="160"/>
      <c r="K15" s="160">
        <f t="shared" si="3"/>
        <v>3130.2272880000005</v>
      </c>
    </row>
    <row r="16" spans="1:11" ht="12.75">
      <c r="A16" s="49" t="s">
        <v>181</v>
      </c>
      <c r="B16" s="166" t="s">
        <v>121</v>
      </c>
      <c r="C16" s="160">
        <f>+C10-C11-C12-C13-C14-C15</f>
        <v>86324.95681631999</v>
      </c>
      <c r="D16" s="160">
        <f>-394+3666+2362</f>
        <v>5634</v>
      </c>
      <c r="E16" s="160">
        <f t="shared" si="1"/>
        <v>91958.95681631999</v>
      </c>
      <c r="F16" s="160"/>
      <c r="G16" s="160">
        <f t="shared" si="2"/>
        <v>91958.95681631999</v>
      </c>
      <c r="H16" s="160">
        <f>28409-H11-H12-H13-H14-H15</f>
        <v>22713</v>
      </c>
      <c r="I16" s="297">
        <f>+H16/G16</f>
        <v>0.24699062262490906</v>
      </c>
      <c r="J16" s="160">
        <f>-6726+638</f>
        <v>-6088</v>
      </c>
      <c r="K16" s="160">
        <f t="shared" si="3"/>
        <v>85870.95681631999</v>
      </c>
    </row>
    <row r="17" spans="1:11" ht="12.75">
      <c r="A17" s="49" t="s">
        <v>37</v>
      </c>
      <c r="B17" s="167" t="s">
        <v>62</v>
      </c>
      <c r="C17" s="159">
        <f>+'[1]2.sz. Szakfeladat összesítő'!$AJ$281</f>
        <v>4770</v>
      </c>
      <c r="D17" s="159">
        <v>3047</v>
      </c>
      <c r="E17" s="159">
        <f t="shared" si="1"/>
        <v>7817</v>
      </c>
      <c r="F17" s="159">
        <v>2637</v>
      </c>
      <c r="G17" s="159">
        <f t="shared" si="2"/>
        <v>10454</v>
      </c>
      <c r="H17" s="159">
        <v>6181</v>
      </c>
      <c r="I17" s="296">
        <f>+H17/G17</f>
        <v>0.5912569351444423</v>
      </c>
      <c r="J17" s="159"/>
      <c r="K17" s="159">
        <f t="shared" si="3"/>
        <v>10454</v>
      </c>
    </row>
    <row r="18" spans="1:11" ht="12.75">
      <c r="A18" s="49" t="s">
        <v>40</v>
      </c>
      <c r="B18" s="167" t="s">
        <v>63</v>
      </c>
      <c r="C18" s="159">
        <v>0</v>
      </c>
      <c r="D18" s="159">
        <v>0</v>
      </c>
      <c r="E18" s="159">
        <f t="shared" si="1"/>
        <v>0</v>
      </c>
      <c r="F18" s="159">
        <v>0</v>
      </c>
      <c r="G18" s="159">
        <f t="shared" si="2"/>
        <v>0</v>
      </c>
      <c r="H18" s="159">
        <v>0</v>
      </c>
      <c r="I18" s="296"/>
      <c r="J18" s="159">
        <v>0</v>
      </c>
      <c r="K18" s="159">
        <f t="shared" si="3"/>
        <v>0</v>
      </c>
    </row>
    <row r="19" spans="1:11" s="222" customFormat="1" ht="12.75">
      <c r="A19" s="224">
        <v>51</v>
      </c>
      <c r="B19" s="225" t="s">
        <v>161</v>
      </c>
      <c r="C19" s="156"/>
      <c r="D19" s="156"/>
      <c r="E19" s="156">
        <f t="shared" si="1"/>
        <v>0</v>
      </c>
      <c r="F19" s="156"/>
      <c r="G19" s="156">
        <f t="shared" si="2"/>
        <v>0</v>
      </c>
      <c r="H19" s="156"/>
      <c r="I19" s="298"/>
      <c r="J19" s="156"/>
      <c r="K19" s="156">
        <f t="shared" si="3"/>
        <v>0</v>
      </c>
    </row>
    <row r="20" spans="1:11" s="222" customFormat="1" ht="12.75">
      <c r="A20" s="224">
        <v>52</v>
      </c>
      <c r="B20" s="225" t="s">
        <v>190</v>
      </c>
      <c r="C20" s="156"/>
      <c r="D20" s="156"/>
      <c r="E20" s="156">
        <f t="shared" si="1"/>
        <v>0</v>
      </c>
      <c r="F20" s="156"/>
      <c r="G20" s="156">
        <f t="shared" si="2"/>
        <v>0</v>
      </c>
      <c r="H20" s="156"/>
      <c r="I20" s="298"/>
      <c r="J20" s="156"/>
      <c r="K20" s="156">
        <f t="shared" si="3"/>
        <v>0</v>
      </c>
    </row>
    <row r="21" spans="1:11" s="222" customFormat="1" ht="12.75">
      <c r="A21" s="224">
        <v>53</v>
      </c>
      <c r="B21" s="225" t="s">
        <v>191</v>
      </c>
      <c r="C21" s="156"/>
      <c r="D21" s="156"/>
      <c r="E21" s="156">
        <f t="shared" si="1"/>
        <v>0</v>
      </c>
      <c r="F21" s="156"/>
      <c r="G21" s="156">
        <f t="shared" si="2"/>
        <v>0</v>
      </c>
      <c r="H21" s="156"/>
      <c r="I21" s="298"/>
      <c r="J21" s="156"/>
      <c r="K21" s="156">
        <f t="shared" si="3"/>
        <v>0</v>
      </c>
    </row>
    <row r="22" spans="1:11" ht="12.75">
      <c r="A22" s="49" t="s">
        <v>43</v>
      </c>
      <c r="B22" s="28" t="s">
        <v>10</v>
      </c>
      <c r="C22" s="159">
        <f>+'[1]2.sz. Szakfeladat összesítő'!$AJ$301</f>
        <v>1000</v>
      </c>
      <c r="D22" s="159"/>
      <c r="E22" s="159">
        <f t="shared" si="1"/>
        <v>1000</v>
      </c>
      <c r="F22" s="159"/>
      <c r="G22" s="159">
        <f t="shared" si="2"/>
        <v>1000</v>
      </c>
      <c r="H22" s="159"/>
      <c r="I22" s="296">
        <f>+H22/G22</f>
        <v>0</v>
      </c>
      <c r="J22" s="159"/>
      <c r="K22" s="159">
        <f t="shared" si="3"/>
        <v>1000</v>
      </c>
    </row>
    <row r="23" spans="1:11" ht="13.5" thickBot="1">
      <c r="A23" s="49" t="s">
        <v>44</v>
      </c>
      <c r="B23" s="26" t="s">
        <v>192</v>
      </c>
      <c r="C23" s="159">
        <f>+'[1]2.sz. Szakfeladat összesítő'!$AJ$302</f>
        <v>0</v>
      </c>
      <c r="D23" s="159">
        <f>+'[1]2.sz. Szakfeladat összesítő'!$AJ$302</f>
        <v>0</v>
      </c>
      <c r="E23" s="159">
        <f t="shared" si="1"/>
        <v>0</v>
      </c>
      <c r="F23" s="159">
        <f>+'[1]2.sz. Szakfeladat összesítő'!$AJ$302</f>
        <v>0</v>
      </c>
      <c r="G23" s="159">
        <f t="shared" si="2"/>
        <v>0</v>
      </c>
      <c r="H23" s="159">
        <f>+'[1]2.sz. Szakfeladat összesítő'!$AJ$302</f>
        <v>0</v>
      </c>
      <c r="I23" s="296"/>
      <c r="J23" s="159">
        <f>+'[1]2.sz. Szakfeladat összesítő'!$AJ$302</f>
        <v>0</v>
      </c>
      <c r="K23" s="159">
        <f t="shared" si="3"/>
        <v>0</v>
      </c>
    </row>
    <row r="24" spans="1:11" ht="13.5" thickBot="1">
      <c r="A24" s="52" t="s">
        <v>27</v>
      </c>
      <c r="B24" s="168" t="s">
        <v>90</v>
      </c>
      <c r="C24" s="220">
        <f>SUM(C5,C9,C10,C17,C18,C22:C23)</f>
        <v>283520.63624164</v>
      </c>
      <c r="D24" s="220">
        <f>SUM(D5,D9,D10,D17,D18,D22:D23)</f>
        <v>-19846</v>
      </c>
      <c r="E24" s="220">
        <f t="shared" si="1"/>
        <v>263674.63624164</v>
      </c>
      <c r="F24" s="220">
        <f>SUM(F5,F9,F10,F17,F18,F22:F23)</f>
        <v>3461</v>
      </c>
      <c r="G24" s="220">
        <f t="shared" si="2"/>
        <v>267135.63624164</v>
      </c>
      <c r="H24" s="220">
        <f>SUM(H5,H9,H10,H17,H18,H22:H23)</f>
        <v>96823</v>
      </c>
      <c r="I24" s="299">
        <f>+H24/G24</f>
        <v>0.3624488344655666</v>
      </c>
      <c r="J24" s="220">
        <f>SUM(J5,J9,J10,J17,J18,J22:J23)</f>
        <v>-7732</v>
      </c>
      <c r="K24" s="220">
        <f t="shared" si="3"/>
        <v>259403.63624164002</v>
      </c>
    </row>
    <row r="25" spans="1:11" ht="12.75">
      <c r="A25" s="14"/>
      <c r="B25" s="19"/>
      <c r="C25" s="158"/>
      <c r="D25" s="158"/>
      <c r="E25" s="158">
        <f t="shared" si="1"/>
        <v>0</v>
      </c>
      <c r="F25" s="158"/>
      <c r="G25" s="158">
        <f t="shared" si="2"/>
        <v>0</v>
      </c>
      <c r="H25" s="158"/>
      <c r="I25" s="297"/>
      <c r="J25" s="158"/>
      <c r="K25" s="158">
        <f t="shared" si="3"/>
        <v>0</v>
      </c>
    </row>
    <row r="26" spans="1:11" ht="12.75">
      <c r="A26" s="49" t="s">
        <v>48</v>
      </c>
      <c r="B26" s="28" t="s">
        <v>64</v>
      </c>
      <c r="C26" s="161"/>
      <c r="D26" s="161"/>
      <c r="E26" s="161">
        <f t="shared" si="1"/>
        <v>0</v>
      </c>
      <c r="F26" s="161"/>
      <c r="G26" s="161">
        <f t="shared" si="2"/>
        <v>0</v>
      </c>
      <c r="H26" s="161"/>
      <c r="I26" s="300"/>
      <c r="J26" s="161"/>
      <c r="K26" s="161">
        <f t="shared" si="3"/>
        <v>0</v>
      </c>
    </row>
    <row r="27" spans="1:11" ht="12.75">
      <c r="A27" s="49" t="s">
        <v>32</v>
      </c>
      <c r="B27" s="23" t="s">
        <v>65</v>
      </c>
      <c r="C27" s="156"/>
      <c r="D27" s="156">
        <f>600+427</f>
        <v>1027</v>
      </c>
      <c r="E27" s="156">
        <f t="shared" si="1"/>
        <v>1027</v>
      </c>
      <c r="F27" s="156"/>
      <c r="G27" s="156">
        <f t="shared" si="2"/>
        <v>1027</v>
      </c>
      <c r="H27" s="156">
        <v>59</v>
      </c>
      <c r="I27" s="298">
        <f>+H27/G27</f>
        <v>0.05744888023369036</v>
      </c>
      <c r="J27" s="156"/>
      <c r="K27" s="156">
        <f t="shared" si="3"/>
        <v>1027</v>
      </c>
    </row>
    <row r="28" spans="1:11" ht="13.5" thickBot="1">
      <c r="A28" s="49" t="s">
        <v>35</v>
      </c>
      <c r="B28" s="80" t="s">
        <v>5</v>
      </c>
      <c r="C28" s="156"/>
      <c r="D28" s="156"/>
      <c r="E28" s="156">
        <f t="shared" si="1"/>
        <v>0</v>
      </c>
      <c r="F28" s="156"/>
      <c r="G28" s="156">
        <f t="shared" si="2"/>
        <v>0</v>
      </c>
      <c r="H28" s="156"/>
      <c r="I28" s="298"/>
      <c r="J28" s="156"/>
      <c r="K28" s="156">
        <f t="shared" si="3"/>
        <v>0</v>
      </c>
    </row>
    <row r="29" spans="1:11" ht="13.5" thickBot="1">
      <c r="A29" s="53" t="s">
        <v>48</v>
      </c>
      <c r="B29" s="97" t="s">
        <v>66</v>
      </c>
      <c r="C29" s="220">
        <f>SUM(C27:C28)</f>
        <v>0</v>
      </c>
      <c r="D29" s="220">
        <f>SUM(D27:D28)</f>
        <v>1027</v>
      </c>
      <c r="E29" s="220">
        <f t="shared" si="1"/>
        <v>1027</v>
      </c>
      <c r="F29" s="220">
        <f>SUM(F27:F28)</f>
        <v>0</v>
      </c>
      <c r="G29" s="220">
        <f t="shared" si="2"/>
        <v>1027</v>
      </c>
      <c r="H29" s="220">
        <f>SUM(H27:H28)</f>
        <v>59</v>
      </c>
      <c r="I29" s="299">
        <f>+H29/G29</f>
        <v>0.05744888023369036</v>
      </c>
      <c r="J29" s="220">
        <f>SUM(J27:J28)</f>
        <v>0</v>
      </c>
      <c r="K29" s="220">
        <f t="shared" si="3"/>
        <v>1027</v>
      </c>
    </row>
    <row r="30" spans="1:11" ht="12.75">
      <c r="A30" s="49" t="s">
        <v>54</v>
      </c>
      <c r="B30" s="28" t="s">
        <v>67</v>
      </c>
      <c r="C30" s="161"/>
      <c r="D30" s="161"/>
      <c r="E30" s="161">
        <f t="shared" si="1"/>
        <v>0</v>
      </c>
      <c r="F30" s="161"/>
      <c r="G30" s="161">
        <f t="shared" si="2"/>
        <v>0</v>
      </c>
      <c r="H30" s="161"/>
      <c r="I30" s="300"/>
      <c r="J30" s="161"/>
      <c r="K30" s="161">
        <f t="shared" si="3"/>
        <v>0</v>
      </c>
    </row>
    <row r="31" spans="1:11" ht="12.75">
      <c r="A31" s="49" t="s">
        <v>29</v>
      </c>
      <c r="B31" s="169" t="s">
        <v>6</v>
      </c>
      <c r="C31" s="159">
        <f>SUM(C32:C37)</f>
        <v>0</v>
      </c>
      <c r="D31" s="159">
        <f>SUM(D32:D37)</f>
        <v>0</v>
      </c>
      <c r="E31" s="159">
        <f t="shared" si="1"/>
        <v>0</v>
      </c>
      <c r="F31" s="159">
        <f>SUM(F32:F37)</f>
        <v>0</v>
      </c>
      <c r="G31" s="159">
        <f t="shared" si="2"/>
        <v>0</v>
      </c>
      <c r="H31" s="159">
        <f>SUM(H32:H37)</f>
        <v>0</v>
      </c>
      <c r="I31" s="296"/>
      <c r="J31" s="159">
        <f>SUM(J32:J37)</f>
        <v>0</v>
      </c>
      <c r="K31" s="159">
        <f t="shared" si="3"/>
        <v>0</v>
      </c>
    </row>
    <row r="32" spans="1:11" ht="12.75">
      <c r="A32" s="54"/>
      <c r="B32" s="170" t="s">
        <v>68</v>
      </c>
      <c r="C32" s="162"/>
      <c r="D32" s="162"/>
      <c r="E32" s="162">
        <f t="shared" si="1"/>
        <v>0</v>
      </c>
      <c r="F32" s="162"/>
      <c r="G32" s="162">
        <f t="shared" si="2"/>
        <v>0</v>
      </c>
      <c r="H32" s="162"/>
      <c r="I32" s="301"/>
      <c r="J32" s="162"/>
      <c r="K32" s="162">
        <f t="shared" si="3"/>
        <v>0</v>
      </c>
    </row>
    <row r="33" spans="1:11" ht="12.75">
      <c r="A33" s="54"/>
      <c r="B33" s="170" t="s">
        <v>69</v>
      </c>
      <c r="C33" s="163"/>
      <c r="D33" s="163"/>
      <c r="E33" s="163">
        <f t="shared" si="1"/>
        <v>0</v>
      </c>
      <c r="F33" s="163"/>
      <c r="G33" s="163">
        <f t="shared" si="2"/>
        <v>0</v>
      </c>
      <c r="H33" s="163"/>
      <c r="I33" s="302"/>
      <c r="J33" s="163"/>
      <c r="K33" s="163">
        <f t="shared" si="3"/>
        <v>0</v>
      </c>
    </row>
    <row r="34" spans="1:11" ht="12.75">
      <c r="A34" s="54"/>
      <c r="B34" s="170" t="s">
        <v>0</v>
      </c>
      <c r="C34" s="163"/>
      <c r="D34" s="163"/>
      <c r="E34" s="163">
        <f t="shared" si="1"/>
        <v>0</v>
      </c>
      <c r="F34" s="163"/>
      <c r="G34" s="163">
        <f t="shared" si="2"/>
        <v>0</v>
      </c>
      <c r="H34" s="163"/>
      <c r="I34" s="302"/>
      <c r="J34" s="163"/>
      <c r="K34" s="163">
        <f t="shared" si="3"/>
        <v>0</v>
      </c>
    </row>
    <row r="35" spans="1:11" ht="12.75">
      <c r="A35" s="49"/>
      <c r="B35" s="171" t="s">
        <v>70</v>
      </c>
      <c r="C35" s="161"/>
      <c r="D35" s="161"/>
      <c r="E35" s="161">
        <f t="shared" si="1"/>
        <v>0</v>
      </c>
      <c r="F35" s="161"/>
      <c r="G35" s="161">
        <f t="shared" si="2"/>
        <v>0</v>
      </c>
      <c r="H35" s="161"/>
      <c r="I35" s="300"/>
      <c r="J35" s="161"/>
      <c r="K35" s="161">
        <f t="shared" si="3"/>
        <v>0</v>
      </c>
    </row>
    <row r="36" spans="1:11" ht="12.75">
      <c r="A36" s="54" t="s">
        <v>32</v>
      </c>
      <c r="B36" s="170" t="s">
        <v>12</v>
      </c>
      <c r="C36" s="163"/>
      <c r="D36" s="163"/>
      <c r="E36" s="163">
        <f t="shared" si="1"/>
        <v>0</v>
      </c>
      <c r="F36" s="163"/>
      <c r="G36" s="163">
        <f t="shared" si="2"/>
        <v>0</v>
      </c>
      <c r="H36" s="163"/>
      <c r="I36" s="302"/>
      <c r="J36" s="163"/>
      <c r="K36" s="163">
        <f t="shared" si="3"/>
        <v>0</v>
      </c>
    </row>
    <row r="37" spans="1:11" ht="13.5" thickBot="1">
      <c r="A37" s="54"/>
      <c r="B37" s="170" t="s">
        <v>81</v>
      </c>
      <c r="C37" s="163"/>
      <c r="D37" s="163"/>
      <c r="E37" s="163">
        <f t="shared" si="1"/>
        <v>0</v>
      </c>
      <c r="F37" s="163"/>
      <c r="G37" s="163">
        <f t="shared" si="2"/>
        <v>0</v>
      </c>
      <c r="H37" s="163"/>
      <c r="I37" s="302"/>
      <c r="J37" s="163"/>
      <c r="K37" s="163">
        <f t="shared" si="3"/>
        <v>0</v>
      </c>
    </row>
    <row r="38" spans="1:11" ht="13.5" thickBot="1">
      <c r="A38" s="53" t="s">
        <v>54</v>
      </c>
      <c r="B38" s="97" t="s">
        <v>71</v>
      </c>
      <c r="C38" s="220">
        <f>C31</f>
        <v>0</v>
      </c>
      <c r="D38" s="220">
        <f>D31</f>
        <v>0</v>
      </c>
      <c r="E38" s="220">
        <f t="shared" si="1"/>
        <v>0</v>
      </c>
      <c r="F38" s="220">
        <f>F31</f>
        <v>0</v>
      </c>
      <c r="G38" s="220">
        <f t="shared" si="2"/>
        <v>0</v>
      </c>
      <c r="H38" s="220">
        <f>H31</f>
        <v>0</v>
      </c>
      <c r="I38" s="299"/>
      <c r="J38" s="220">
        <f>J31</f>
        <v>0</v>
      </c>
      <c r="K38" s="220">
        <f t="shared" si="3"/>
        <v>0</v>
      </c>
    </row>
    <row r="39" spans="1:11" ht="13.5" thickBot="1">
      <c r="A39" s="55" t="s">
        <v>55</v>
      </c>
      <c r="B39" s="172" t="s">
        <v>72</v>
      </c>
      <c r="C39" s="221"/>
      <c r="D39" s="221"/>
      <c r="E39" s="221">
        <f t="shared" si="1"/>
        <v>0</v>
      </c>
      <c r="F39" s="221"/>
      <c r="G39" s="221">
        <f t="shared" si="2"/>
        <v>0</v>
      </c>
      <c r="H39" s="221"/>
      <c r="I39" s="303"/>
      <c r="J39" s="221"/>
      <c r="K39" s="221">
        <f t="shared" si="3"/>
        <v>0</v>
      </c>
    </row>
    <row r="40" spans="1:11" ht="13.5" thickBot="1">
      <c r="A40" s="157" t="s">
        <v>55</v>
      </c>
      <c r="B40" s="97" t="s">
        <v>73</v>
      </c>
      <c r="C40" s="220"/>
      <c r="D40" s="220"/>
      <c r="E40" s="220">
        <f t="shared" si="1"/>
        <v>0</v>
      </c>
      <c r="F40" s="220"/>
      <c r="G40" s="220">
        <f t="shared" si="2"/>
        <v>0</v>
      </c>
      <c r="H40" s="220">
        <v>3913</v>
      </c>
      <c r="I40" s="299"/>
      <c r="J40" s="220"/>
      <c r="K40" s="220">
        <f t="shared" si="3"/>
        <v>0</v>
      </c>
    </row>
    <row r="41" spans="1:11" ht="18" customHeight="1" thickBot="1">
      <c r="A41" s="56"/>
      <c r="B41" s="173" t="s">
        <v>74</v>
      </c>
      <c r="C41" s="164">
        <f>C24+C29+C38+C39</f>
        <v>283520.63624164</v>
      </c>
      <c r="D41" s="164">
        <f>D24+D29+D38+D39</f>
        <v>-18819</v>
      </c>
      <c r="E41" s="164">
        <f t="shared" si="1"/>
        <v>264701.63624164</v>
      </c>
      <c r="F41" s="164">
        <f>F24+F29+F38+F39</f>
        <v>3461</v>
      </c>
      <c r="G41" s="164">
        <f t="shared" si="2"/>
        <v>268162.63624164</v>
      </c>
      <c r="H41" s="164">
        <f>H24+H29+H38+H39+H40</f>
        <v>100795</v>
      </c>
      <c r="I41" s="304">
        <f>+H41/G41</f>
        <v>0.37587264733321807</v>
      </c>
      <c r="J41" s="164">
        <f>J24+J29+J38+J39</f>
        <v>-7732</v>
      </c>
      <c r="K41" s="164">
        <f t="shared" si="3"/>
        <v>260430.63624164002</v>
      </c>
    </row>
    <row r="42" spans="3:11" ht="18.75" customHeight="1" thickBot="1">
      <c r="C42" s="120"/>
      <c r="D42" s="120"/>
      <c r="E42" s="120"/>
      <c r="F42" s="120"/>
      <c r="G42" s="120">
        <f t="shared" si="2"/>
        <v>0</v>
      </c>
      <c r="H42" s="120"/>
      <c r="I42" s="291"/>
      <c r="J42" s="120"/>
      <c r="K42" s="120">
        <f t="shared" si="3"/>
        <v>0</v>
      </c>
    </row>
    <row r="43" spans="2:11" ht="12.75">
      <c r="B43" s="219" t="s">
        <v>123</v>
      </c>
      <c r="C43" s="226">
        <v>28.5</v>
      </c>
      <c r="D43" s="226"/>
      <c r="E43" s="226">
        <v>28.5</v>
      </c>
      <c r="F43" s="226"/>
      <c r="G43" s="226">
        <f t="shared" si="2"/>
        <v>28.5</v>
      </c>
      <c r="H43" s="226"/>
      <c r="I43" s="321">
        <f>+H43/G43</f>
        <v>0</v>
      </c>
      <c r="J43" s="226"/>
      <c r="K43" s="226">
        <f t="shared" si="3"/>
        <v>28.5</v>
      </c>
    </row>
    <row r="44" spans="2:11" ht="13.5" thickBot="1">
      <c r="B44" s="103" t="s">
        <v>124</v>
      </c>
      <c r="C44" s="227">
        <v>29</v>
      </c>
      <c r="D44" s="227"/>
      <c r="E44" s="227">
        <v>29</v>
      </c>
      <c r="F44" s="227"/>
      <c r="G44" s="227">
        <f t="shared" si="2"/>
        <v>29</v>
      </c>
      <c r="H44" s="227"/>
      <c r="I44" s="322">
        <f>+H44/G44</f>
        <v>0</v>
      </c>
      <c r="J44" s="227"/>
      <c r="K44" s="227">
        <f t="shared" si="3"/>
        <v>29</v>
      </c>
    </row>
    <row r="45" spans="2:11" ht="12.75">
      <c r="B45" s="39"/>
      <c r="C45" s="57"/>
      <c r="D45" s="57"/>
      <c r="E45" s="57"/>
      <c r="F45" s="57"/>
      <c r="G45" s="57"/>
      <c r="H45" s="57"/>
      <c r="I45" s="305"/>
      <c r="J45" s="57"/>
      <c r="K45" s="57"/>
    </row>
    <row r="46" spans="2:11" ht="12.75">
      <c r="B46" s="58"/>
      <c r="C46" s="155"/>
      <c r="D46" s="155"/>
      <c r="E46" s="155"/>
      <c r="F46" s="155"/>
      <c r="G46" s="155"/>
      <c r="H46" s="155"/>
      <c r="I46" s="306"/>
      <c r="J46" s="155"/>
      <c r="K46" s="155"/>
    </row>
    <row r="47" ht="12.75">
      <c r="B47" s="39"/>
    </row>
    <row r="48" ht="12.75">
      <c r="B48" s="39"/>
    </row>
    <row r="49" ht="12.75">
      <c r="B49" s="39"/>
    </row>
  </sheetData>
  <printOptions horizontalCentered="1"/>
  <pageMargins left="0.6299212598425197" right="0.4724409448818898" top="0.96" bottom="0.56" header="0.5118110236220472" footer="0.27"/>
  <pageSetup fitToHeight="1" fitToWidth="1" horizontalDpi="600" verticalDpi="600" orientation="landscape" paperSize="9" scale="69" r:id="rId1"/>
  <headerFooter alignWithMargins="0">
    <oddHeader>&amp;L4/Bsz.melléklet&amp;C&amp;"Arial,Félkövér"&amp;12Nagykovácsi Polgármesteri Hivatal
2012.évi kiadásai kiemelt előirányzatonként&amp;Radatok eFt-ban</oddHeader>
    <oddFooter>&amp;L&amp;"Arial,Dőlt"&amp;8&amp;D&amp;C&amp;"Arial,Dőlt"&amp;8&amp;P&amp;R&amp;"Arial,Dőlt"&amp;8&amp;F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15">
    <tabColor indexed="45"/>
    <pageSetUpPr fitToPage="1"/>
  </sheetPr>
  <dimension ref="A1:J20"/>
  <sheetViews>
    <sheetView workbookViewId="0" topLeftCell="A1">
      <selection activeCell="F48" sqref="F48"/>
    </sheetView>
  </sheetViews>
  <sheetFormatPr defaultColWidth="9.140625" defaultRowHeight="12.75"/>
  <cols>
    <col min="1" max="1" width="6.57421875" style="238" customWidth="1"/>
    <col min="2" max="2" width="61.7109375" style="238" customWidth="1"/>
    <col min="3" max="4" width="20.140625" style="238" hidden="1" customWidth="1"/>
    <col min="5" max="5" width="20.140625" style="238" bestFit="1" customWidth="1"/>
    <col min="6" max="6" width="13.8515625" style="252" hidden="1" customWidth="1"/>
    <col min="7" max="8" width="20.140625" style="238" bestFit="1" customWidth="1"/>
    <col min="9" max="9" width="17.140625" style="238" customWidth="1"/>
    <col min="10" max="10" width="19.421875" style="238" customWidth="1"/>
    <col min="11" max="16384" width="9.140625" style="238" customWidth="1"/>
  </cols>
  <sheetData>
    <row r="1" spans="1:6" s="7" customFormat="1" ht="32.25" customHeight="1" thickBot="1">
      <c r="A1" s="232" t="s">
        <v>202</v>
      </c>
      <c r="B1" s="233" t="s">
        <v>7</v>
      </c>
      <c r="C1" s="323" t="s">
        <v>203</v>
      </c>
      <c r="D1" s="324"/>
      <c r="E1" s="325"/>
      <c r="F1" s="234"/>
    </row>
    <row r="2" spans="1:10" ht="53.25" customHeight="1" thickBot="1">
      <c r="A2" s="235"/>
      <c r="B2" s="236"/>
      <c r="C2" s="66" t="s">
        <v>204</v>
      </c>
      <c r="D2" s="66" t="s">
        <v>205</v>
      </c>
      <c r="E2" s="66" t="s">
        <v>206</v>
      </c>
      <c r="F2" s="237" t="s">
        <v>207</v>
      </c>
      <c r="G2" s="66" t="s">
        <v>196</v>
      </c>
      <c r="H2" s="66" t="s">
        <v>208</v>
      </c>
      <c r="I2" s="259" t="s">
        <v>223</v>
      </c>
      <c r="J2" s="259" t="s">
        <v>224</v>
      </c>
    </row>
    <row r="3" spans="1:10" ht="12.75">
      <c r="A3" s="244"/>
      <c r="B3" s="245" t="s">
        <v>209</v>
      </c>
      <c r="C3" s="246"/>
      <c r="D3" s="246"/>
      <c r="E3" s="246"/>
      <c r="F3" s="247"/>
      <c r="G3" s="246"/>
      <c r="H3" s="246">
        <f>+E3+G3</f>
        <v>0</v>
      </c>
      <c r="I3" s="246"/>
      <c r="J3" s="246"/>
    </row>
    <row r="4" spans="1:10" ht="12.75">
      <c r="A4" s="239">
        <v>1</v>
      </c>
      <c r="B4" s="240" t="s">
        <v>216</v>
      </c>
      <c r="C4" s="241"/>
      <c r="D4" s="241">
        <f>+C4*0.27</f>
        <v>0</v>
      </c>
      <c r="E4" s="241">
        <f>+C4+D4</f>
        <v>0</v>
      </c>
      <c r="F4" s="242">
        <v>4211001</v>
      </c>
      <c r="G4" s="241">
        <v>600</v>
      </c>
      <c r="H4" s="241">
        <f>+E4+G4</f>
        <v>600</v>
      </c>
      <c r="I4" s="241"/>
      <c r="J4" s="260">
        <f>+I4/H4</f>
        <v>0</v>
      </c>
    </row>
    <row r="5" spans="1:10" ht="12.75">
      <c r="A5" s="257">
        <v>1</v>
      </c>
      <c r="B5" s="258" t="s">
        <v>217</v>
      </c>
      <c r="C5" s="248"/>
      <c r="D5" s="248"/>
      <c r="E5" s="248"/>
      <c r="F5" s="249"/>
      <c r="G5" s="248">
        <v>427</v>
      </c>
      <c r="H5" s="241">
        <f>+E5+G5</f>
        <v>427</v>
      </c>
      <c r="I5" s="248"/>
      <c r="J5" s="260">
        <f>+I5/H5</f>
        <v>0</v>
      </c>
    </row>
    <row r="6" spans="1:10" ht="12.75">
      <c r="A6" s="257"/>
      <c r="B6" s="258" t="s">
        <v>225</v>
      </c>
      <c r="C6" s="248"/>
      <c r="D6" s="248"/>
      <c r="E6" s="248"/>
      <c r="F6" s="249"/>
      <c r="G6" s="248"/>
      <c r="H6" s="248"/>
      <c r="I6" s="248">
        <v>59</v>
      </c>
      <c r="J6" s="262"/>
    </row>
    <row r="7" spans="1:10" ht="13.5" thickBot="1">
      <c r="A7" s="250"/>
      <c r="B7" s="251" t="s">
        <v>210</v>
      </c>
      <c r="C7" s="255">
        <f aca="true" t="shared" si="0" ref="C7:H7">SUM(C4:C5)</f>
        <v>0</v>
      </c>
      <c r="D7" s="255">
        <f t="shared" si="0"/>
        <v>0</v>
      </c>
      <c r="E7" s="255">
        <f t="shared" si="0"/>
        <v>0</v>
      </c>
      <c r="F7" s="255">
        <f t="shared" si="0"/>
        <v>4211001</v>
      </c>
      <c r="G7" s="255">
        <f t="shared" si="0"/>
        <v>1027</v>
      </c>
      <c r="H7" s="255">
        <f t="shared" si="0"/>
        <v>1027</v>
      </c>
      <c r="I7" s="255">
        <f>SUM(I4:I5)</f>
        <v>0</v>
      </c>
      <c r="J7" s="261">
        <f>+I7/H7</f>
        <v>0</v>
      </c>
    </row>
    <row r="8" spans="2:3" ht="15" hidden="1">
      <c r="B8" s="1" t="s">
        <v>211</v>
      </c>
      <c r="C8" s="64"/>
    </row>
    <row r="9" spans="2:8" ht="12.75" hidden="1">
      <c r="B9" s="253"/>
      <c r="C9" s="1"/>
      <c r="D9" s="254"/>
      <c r="E9" s="254"/>
      <c r="G9" s="254"/>
      <c r="H9" s="254"/>
    </row>
    <row r="10" spans="2:8" ht="12.75" hidden="1">
      <c r="B10" s="240" t="s">
        <v>212</v>
      </c>
      <c r="C10" s="241">
        <v>1500</v>
      </c>
      <c r="D10" s="241"/>
      <c r="E10" s="241"/>
      <c r="F10" s="242"/>
      <c r="G10" s="241"/>
      <c r="H10" s="241"/>
    </row>
    <row r="11" spans="2:8" ht="12.75" hidden="1">
      <c r="B11" s="240" t="s">
        <v>213</v>
      </c>
      <c r="C11" s="241">
        <v>2475</v>
      </c>
      <c r="D11" s="241">
        <f>+C11*0.27</f>
        <v>668.25</v>
      </c>
      <c r="E11" s="241">
        <f>+C11+D11</f>
        <v>3143.25</v>
      </c>
      <c r="F11" s="242"/>
      <c r="G11" s="241"/>
      <c r="H11" s="241"/>
    </row>
    <row r="12" spans="2:8" ht="12.75" hidden="1">
      <c r="B12" s="243" t="s">
        <v>214</v>
      </c>
      <c r="C12" s="241">
        <v>2120</v>
      </c>
      <c r="D12" s="241">
        <f>+C12*0.27</f>
        <v>572.4000000000001</v>
      </c>
      <c r="E12" s="241">
        <f>+C12+D12</f>
        <v>2692.4</v>
      </c>
      <c r="F12" s="242"/>
      <c r="G12" s="241"/>
      <c r="H12" s="241"/>
    </row>
    <row r="13" ht="12.75" hidden="1"/>
    <row r="20" ht="12.75">
      <c r="B20" s="238" t="s">
        <v>215</v>
      </c>
    </row>
  </sheetData>
  <mergeCells count="1">
    <mergeCell ref="C1:E1"/>
  </mergeCells>
  <printOptions horizontalCentered="1"/>
  <pageMargins left="0.2362204724409449" right="0.2362204724409449" top="1.72" bottom="0.984251968503937" header="0.7086614173228347" footer="0.5118110236220472"/>
  <pageSetup fitToHeight="1" fitToWidth="1" horizontalDpi="600" verticalDpi="600" orientation="landscape" paperSize="9" scale="88" r:id="rId1"/>
  <headerFooter alignWithMargins="0">
    <oddHeader>&amp;L4.2.sz.melléklet&amp;C&amp;"Arial,Félkövér"Nagykovácsi Polgármesteri Hivatal
 2012. évi költségvetésének felújítási előirányzatai célonként, 
felhalmozási előirányzatai feladatonként
&amp;Radatok eFt-ban</oddHeader>
    <oddFooter>&amp;L&amp;D&amp;C&amp;P&amp;R&amp;F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Nagykovácsi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fulopgyorgynemarika</dc:creator>
  <cp:keywords/>
  <dc:description/>
  <cp:lastModifiedBy>tothnecsilla</cp:lastModifiedBy>
  <cp:lastPrinted>2012-09-03T09:51:16Z</cp:lastPrinted>
  <dcterms:created xsi:type="dcterms:W3CDTF">2008-07-24T13:43:35Z</dcterms:created>
  <dcterms:modified xsi:type="dcterms:W3CDTF">2012-09-03T16:05:48Z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