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44" tabRatio="599" activeTab="4"/>
  </bookViews>
  <sheets>
    <sheet name="1. melléklet_BEVÉTEL_KIADÁS" sheetId="1" r:id="rId1"/>
    <sheet name="2.sz.m.Bevételek" sheetId="2" r:id="rId2"/>
    <sheet name="3.Állami támogatás" sheetId="3" r:id="rId3"/>
    <sheet name="3.2.sz.mfelh.bev.részl ÁFA külö" sheetId="4" state="hidden" r:id="rId4"/>
    <sheet name="4.sz.m.Kiadások" sheetId="5" r:id="rId5"/>
    <sheet name="5.sz.m.korm.funkciónként " sheetId="6" state="hidden" r:id="rId6"/>
    <sheet name="6.sz.m.létszám-előir. " sheetId="7" r:id="rId7"/>
    <sheet name="7.sz.m.ütemterv" sheetId="8" r:id="rId8"/>
  </sheets>
  <definedNames>
    <definedName name="_xlnm.Print_Titles" localSheetId="1">'2.sz.m.Bevételek'!$1:$4</definedName>
    <definedName name="_xlnm.Print_Area" localSheetId="0">'1. melléklet_BEVÉTEL_KIADÁS'!$A$1:$D$59</definedName>
    <definedName name="_xlnm.Print_Area" localSheetId="1">'2.sz.m.Bevételek'!$A$1:$E$68</definedName>
    <definedName name="_xlnm.Print_Area" localSheetId="3">'3.2.sz.mfelh.bev.részl ÁFA külö'!$A$1:$H$32</definedName>
    <definedName name="_xlnm.Print_Area" localSheetId="2">'3.Állami támogatás'!#REF!</definedName>
    <definedName name="_xlnm.Print_Area" localSheetId="4">'4.sz.m.Kiadások'!$A$1:$E$29</definedName>
    <definedName name="_xlnm.Print_Area" localSheetId="5">'5.sz.m.korm.funkciónként '!$A$1:$C$12</definedName>
    <definedName name="_xlnm.Print_Area" localSheetId="7">'7.sz.m.ütemterv'!$A$1:$O$28</definedName>
  </definedNames>
  <calcPr fullCalcOnLoad="1"/>
</workbook>
</file>

<file path=xl/comments4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<sst xmlns="http://schemas.openxmlformats.org/spreadsheetml/2006/main" count="423" uniqueCount="370">
  <si>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</si>
  <si>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</si>
  <si>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</si>
  <si>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</si>
  <si>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</si>
  <si>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Óvoda</t>
  </si>
  <si>
    <t>Összesen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</si>
  <si>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</si>
  <si>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</si>
  <si>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</si>
  <si>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</si>
  <si>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</si>
  <si>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</si>
  <si>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</si>
  <si>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</si>
  <si>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</si>
  <si>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</si>
  <si>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</si>
  <si>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</si>
  <si>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</si>
  <si>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</si>
  <si>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</si>
  <si>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</si>
  <si>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</si>
  <si>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</si>
  <si>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</si>
  <si>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</si>
  <si>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</si>
  <si>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</si>
  <si>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</si>
  <si>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</si>
  <si>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</si>
  <si>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</si>
  <si>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</si>
  <si>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</si>
  <si>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</si>
  <si>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</si>
  <si>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</si>
  <si>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</si>
  <si>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</si>
  <si>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</si>
  <si>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</si>
  <si>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</si>
  <si>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</si>
  <si>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</si>
  <si>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</si>
  <si>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</si>
  <si>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</si>
  <si>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</si>
  <si>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</si>
  <si>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</si>
  <si>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</si>
  <si>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</si>
  <si>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</si>
  <si>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</si>
  <si>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</si>
  <si>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</si>
  <si>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</si>
  <si>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</si>
  <si>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</si>
  <si>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</si>
  <si>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</si>
  <si>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</si>
  <si>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</si>
  <si>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</si>
  <si>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</si>
  <si>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</si>
  <si>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</si>
  <si>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</si>
  <si>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</si>
  <si>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</si>
  <si>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</si>
  <si>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</si>
  <si>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</si>
  <si>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</si>
  <si>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</si>
  <si>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</si>
  <si>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</si>
  <si>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</si>
  <si>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</si>
  <si>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</si>
  <si>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</si>
  <si>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</si>
  <si>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</si>
  <si>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</si>
  <si>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</si>
  <si>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</si>
  <si>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</si>
  <si>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</si>
  <si>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</si>
  <si>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</si>
  <si>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</si>
  <si>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</si>
  <si>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</si>
  <si>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</si>
  <si>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</si>
  <si>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 xml:space="preserve">Álláshely </t>
  </si>
  <si>
    <t>Általános Iskola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</si>
  <si>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</si>
  <si>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</si>
  <si>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</si>
  <si>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</si>
  <si>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</si>
  <si>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</si>
  <si>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</si>
  <si>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</si>
  <si>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</si>
  <si>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</si>
  <si>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Kódszám (kulcsszám)</t>
  </si>
  <si>
    <t>Létszám</t>
  </si>
  <si>
    <t>(besorolási  osztály és fizetési fokozat)</t>
  </si>
  <si>
    <t>Hivatal</t>
  </si>
  <si>
    <t>Védőnő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</si>
  <si>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</si>
  <si>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</si>
  <si>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</si>
  <si>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</si>
  <si>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</si>
  <si>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</si>
  <si>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</si>
  <si>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</si>
  <si>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</si>
  <si>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</si>
  <si>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</si>
  <si>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</si>
  <si>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</si>
  <si>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</si>
  <si>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</si>
  <si>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</si>
  <si>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</si>
  <si>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</si>
  <si>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</si>
  <si>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</si>
  <si>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</si>
  <si>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</si>
  <si>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</si>
  <si>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</si>
  <si>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</si>
  <si>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</si>
  <si>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</si>
  <si>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</si>
  <si>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</si>
  <si>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</si>
  <si>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</si>
  <si>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</si>
  <si>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</si>
  <si>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</si>
  <si>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</si>
  <si>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</si>
  <si>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</si>
  <si>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</si>
  <si>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</si>
  <si>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</si>
  <si>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</si>
  <si>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</si>
  <si>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</si>
  <si>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</si>
  <si>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</si>
  <si>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</si>
  <si>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</si>
  <si>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</si>
  <si>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</si>
  <si>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</si>
  <si>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</si>
  <si>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</si>
  <si>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</si>
  <si>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</si>
  <si>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</si>
  <si>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</si>
  <si>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</si>
  <si>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</si>
  <si>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</si>
  <si>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</si>
  <si>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</si>
  <si>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</si>
  <si>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</si>
  <si>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</si>
  <si>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Jogcím</t>
  </si>
  <si>
    <t xml:space="preserve">Összesen: </t>
  </si>
  <si>
    <t>Halmozódás mentesen:</t>
  </si>
  <si>
    <t>ÖSSZESEN:</t>
  </si>
  <si>
    <t>Nagykovácsi összesen</t>
  </si>
  <si>
    <t>Önkormányzat</t>
  </si>
  <si>
    <t>Phivatal</t>
  </si>
  <si>
    <t>Öregiskola</t>
  </si>
  <si>
    <t>igényelhető</t>
  </si>
  <si>
    <t>5=4/3 (%)</t>
  </si>
  <si>
    <t>2014.évi er. e.i.</t>
  </si>
  <si>
    <t xml:space="preserve"> 2014. évi eredeti előirányzat</t>
  </si>
  <si>
    <t>2014.évi eredeti terv</t>
  </si>
  <si>
    <t xml:space="preserve">2014.évi eredeti </t>
  </si>
  <si>
    <t>me. egység x mutató</t>
  </si>
  <si>
    <t>18,0 fő</t>
  </si>
  <si>
    <t>II.1.(1) óvodapedagógusok elismert létszáma  8 hónapra</t>
  </si>
  <si>
    <t>II.1.(1) óvodapedagógusok elismert létszáma  4 hónapra</t>
  </si>
  <si>
    <t>II.1.(3) óvodapedagógusok elismert létszáma pótlólagos összeg</t>
  </si>
  <si>
    <t>II.1.(2) óvodapedagógusok munkáját közvetlenül segítők 8 hónapra</t>
  </si>
  <si>
    <t>II.1.(2) óvodapedagógusok munkáját közvetlenül segítők 4 hónapra</t>
  </si>
  <si>
    <t>II.2.(8) gyermekek teljes körü óvodai nevelése 4 hónapra</t>
  </si>
  <si>
    <t>II.2.(8) gyermekek teljes körü óvodai nevelése 8 hónapra</t>
  </si>
  <si>
    <t>III.3.a (1) Családsegítés</t>
  </si>
  <si>
    <t>III.3.a (2) Gyermekjóléti szolgálat</t>
  </si>
  <si>
    <t>III.3.c (1) Szociális étkeztetés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</si>
  <si>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</si>
  <si>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</si>
  <si>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</si>
  <si>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</si>
  <si>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</si>
  <si>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</si>
  <si>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</si>
  <si>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</si>
  <si>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Települési önkormányzat könyvtári és közművelődési támogatása</t>
  </si>
  <si>
    <t>2015.évi er. e.i.</t>
  </si>
  <si>
    <t xml:space="preserve"> 2015. évi eredeti előirányzat</t>
  </si>
  <si>
    <t>2015.évi eredeti terv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</si>
  <si>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</si>
  <si>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</si>
  <si>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</si>
  <si>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</si>
  <si>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</si>
  <si>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</si>
  <si>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</si>
  <si>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</si>
  <si>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</si>
  <si>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</si>
  <si>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</si>
  <si>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 xml:space="preserve">     Foglakoztatottak személyi juttatásai</t>
  </si>
  <si>
    <t xml:space="preserve">     Külső személyi juttatások</t>
  </si>
  <si>
    <t>Munkaadókat terhelő járulékok és szociális hj. adó</t>
  </si>
  <si>
    <t>K11</t>
  </si>
  <si>
    <t>K12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</si>
  <si>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</si>
  <si>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</si>
  <si>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</si>
  <si>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</si>
  <si>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</si>
  <si>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</si>
  <si>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</si>
  <si>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</si>
  <si>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</si>
  <si>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</si>
  <si>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</si>
  <si>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</si>
  <si>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</si>
  <si>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</si>
  <si>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</si>
  <si>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</si>
  <si>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</si>
  <si>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</si>
  <si>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</si>
  <si>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</si>
  <si>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</si>
  <si>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</si>
  <si>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</si>
  <si>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</si>
  <si>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</si>
  <si>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</si>
  <si>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</si>
  <si>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</si>
  <si>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</si>
  <si>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</si>
  <si>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</si>
  <si>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</si>
  <si>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</si>
  <si>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</si>
  <si>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</si>
  <si>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</si>
  <si>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</si>
  <si>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</si>
  <si>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</si>
  <si>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</si>
  <si>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</si>
  <si>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</si>
  <si>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</si>
  <si>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</si>
  <si>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</si>
  <si>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</si>
  <si>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</si>
  <si>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</si>
  <si>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</si>
  <si>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</si>
  <si>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</si>
  <si>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</si>
  <si>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</si>
  <si>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</si>
  <si>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</si>
  <si>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</si>
  <si>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</si>
  <si>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</si>
  <si>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</si>
  <si>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</si>
  <si>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</si>
  <si>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</si>
  <si>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</si>
  <si>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</si>
  <si>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</si>
  <si>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</si>
  <si>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</si>
  <si>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</si>
  <si>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</si>
  <si>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</si>
  <si>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</si>
  <si>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</si>
  <si>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</si>
  <si>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</si>
  <si>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</si>
  <si>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</si>
  <si>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</si>
  <si>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</si>
  <si>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</si>
  <si>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</si>
  <si>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</si>
  <si>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</si>
  <si>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</si>
  <si>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</si>
  <si>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</si>
  <si>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</si>
  <si>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</si>
  <si>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</si>
  <si>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</si>
  <si>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</si>
  <si>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</si>
  <si>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</si>
  <si>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</si>
  <si>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</si>
  <si>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</si>
  <si>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</si>
  <si>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</si>
  <si>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</si>
  <si>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</si>
  <si>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</si>
  <si>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</si>
  <si>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</si>
  <si>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I.1.a  Önkormányzati hivatal működésének támogatása</t>
  </si>
  <si>
    <t>19,72 fő</t>
  </si>
  <si>
    <t>I.1.b Település-üzemeltetéshez kapcs. feladatellátás összesen</t>
  </si>
  <si>
    <t xml:space="preserve">     I.1.ba zöldterület gazdálkodással kapcs.feladatok</t>
  </si>
  <si>
    <t xml:space="preserve">     I.1.bb közvilágítás fenntartás támogatása</t>
  </si>
  <si>
    <t xml:space="preserve">     I.1.bc  köztemető fenntartással kapcs. feladatok</t>
  </si>
  <si>
    <t xml:space="preserve">     I.1.bd közutak fenntartásának támogatása</t>
  </si>
  <si>
    <t>I.1c. Egyéb önkormányzati feladatok támogatása</t>
  </si>
  <si>
    <t>I.1d. Lakott külterületel kapcsolatos feladatok támogatása</t>
  </si>
  <si>
    <t>I.1e. Üdülőhelyi feladatok támogatása</t>
  </si>
  <si>
    <t>I. A helyi önkormányzatok működésének általános támogatása</t>
  </si>
  <si>
    <t>29,1 fő</t>
  </si>
  <si>
    <t>29,9 fő</t>
  </si>
  <si>
    <t>339 fő</t>
  </si>
  <si>
    <t>350 fő</t>
  </si>
  <si>
    <t>II.5.(5) óvodapedagógusok minősítésből adódó többletbér</t>
  </si>
  <si>
    <t>5 fő</t>
  </si>
  <si>
    <t>II. Települési önkormányzatok egyes köznevelési feladatainak támogatása</t>
  </si>
  <si>
    <t>III.2 A települési önkormányzatok szociális feladatainak egyéb támogatása</t>
  </si>
  <si>
    <t>III. 5.a) A finanszírozás szempontjából elismert dolgozók bértámogatása</t>
  </si>
  <si>
    <t>17,19 fő</t>
  </si>
  <si>
    <t>III.5.b) Gyermekétkeztetés üzemeltetési támogatása</t>
  </si>
  <si>
    <t>III. Települési önkormányzatok szociális, gyermekjóléti és gyermekétkeztetési feladatainak feladatainak támogatása</t>
  </si>
  <si>
    <t>7481 fő x 1140 Ft/fő</t>
  </si>
  <si>
    <t>2014 évről áthúzódó bérkompenzáció támogatása</t>
  </si>
  <si>
    <t>tv. alapján</t>
  </si>
  <si>
    <t>víz-csatorna díj támogatás</t>
  </si>
  <si>
    <t>könytári érdekeltségnövelő támogatás</t>
  </si>
  <si>
    <t>6.000.000 bölcsi</t>
  </si>
  <si>
    <t>305010 - 305140</t>
  </si>
  <si>
    <t>Gyakornok fizetési osztály  összesen</t>
  </si>
  <si>
    <t>Ped.1. fizetési osztály  összesen</t>
  </si>
  <si>
    <t>Ped.2. fizetési osztály  összesen</t>
  </si>
  <si>
    <t xml:space="preserve">Kispatak Óvoda </t>
  </si>
  <si>
    <t>Állami támogatás</t>
  </si>
  <si>
    <t>Mesterpedagógus</t>
  </si>
  <si>
    <t>"E" - "F" fizetési osztály  összesen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</si>
</sst>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74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i/>
      <sz val="11"/>
      <name val="Times New Roman"/>
      <family val="1"/>
    </font>
    <font>
      <sz val="12"/>
      <name val="Garamond"/>
      <family val="1"/>
    </font>
    <font>
      <b/>
      <sz val="13"/>
      <name val="Garamond"/>
      <family val="1"/>
    </font>
    <font>
      <i/>
      <sz val="8"/>
      <name val="Times New Roman"/>
      <family val="1"/>
    </font>
    <font>
      <i/>
      <sz val="8"/>
      <name val="MS Sans Serif"/>
      <family val="2"/>
    </font>
    <font>
      <i/>
      <sz val="9"/>
      <name val="Times New Roman"/>
      <family val="1"/>
    </font>
    <font>
      <i/>
      <sz val="9"/>
      <name val="MS Sans Serif"/>
      <family val="2"/>
    </font>
    <font>
      <b/>
      <sz val="10"/>
      <name val="Times New Roman CE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6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6" fillId="0" borderId="25" xfId="0" applyFont="1" applyBorder="1" applyAlignment="1">
      <alignment/>
    </xf>
    <xf numFmtId="9" fontId="14" fillId="0" borderId="24" xfId="67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4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8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29" xfId="0" applyNumberFormat="1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4" fillId="36" borderId="31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 wrapText="1"/>
    </xf>
    <xf numFmtId="0" fontId="4" fillId="36" borderId="34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40" xfId="0" applyFont="1" applyBorder="1" applyAlignment="1">
      <alignment horizontal="center"/>
    </xf>
    <xf numFmtId="3" fontId="4" fillId="0" borderId="4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0" fillId="0" borderId="4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21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" fillId="0" borderId="17" xfId="67" applyFont="1" applyBorder="1" applyAlignment="1">
      <alignment horizontal="right"/>
    </xf>
    <xf numFmtId="9" fontId="14" fillId="0" borderId="24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 horizontal="right"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21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8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37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38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21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37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7" applyFont="1" applyBorder="1" applyAlignment="1">
      <alignment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14" fillId="0" borderId="43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9" fontId="14" fillId="0" borderId="44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42" xfId="0" applyNumberFormat="1" applyFont="1" applyFill="1" applyBorder="1" applyAlignment="1">
      <alignment horizontal="right"/>
    </xf>
    <xf numFmtId="9" fontId="14" fillId="35" borderId="21" xfId="67" applyFont="1" applyFill="1" applyBorder="1" applyAlignment="1">
      <alignment horizontal="right"/>
    </xf>
    <xf numFmtId="9" fontId="14" fillId="0" borderId="37" xfId="67" applyFont="1" applyBorder="1" applyAlignment="1">
      <alignment horizontal="center" wrapText="1"/>
    </xf>
    <xf numFmtId="0" fontId="1" fillId="0" borderId="45" xfId="0" applyFont="1" applyFill="1" applyBorder="1" applyAlignment="1">
      <alignment horizontal="right"/>
    </xf>
    <xf numFmtId="3" fontId="14" fillId="0" borderId="42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48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7" fillId="0" borderId="51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7" fillId="0" borderId="53" xfId="0" applyFont="1" applyBorder="1" applyAlignment="1">
      <alignment horizontal="center" wrapText="1"/>
    </xf>
    <xf numFmtId="3" fontId="21" fillId="0" borderId="52" xfId="0" applyNumberFormat="1" applyFont="1" applyBorder="1" applyAlignment="1">
      <alignment/>
    </xf>
    <xf numFmtId="3" fontId="6" fillId="37" borderId="41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26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42" xfId="67" applyFont="1" applyFill="1" applyBorder="1" applyAlignment="1">
      <alignment horizontal="right"/>
    </xf>
    <xf numFmtId="9" fontId="1" fillId="0" borderId="45" xfId="67" applyFont="1" applyFill="1" applyBorder="1" applyAlignment="1">
      <alignment horizontal="right"/>
    </xf>
    <xf numFmtId="9" fontId="1" fillId="0" borderId="42" xfId="67" applyFont="1" applyFill="1" applyBorder="1" applyAlignment="1">
      <alignment horizontal="right"/>
    </xf>
    <xf numFmtId="9" fontId="1" fillId="0" borderId="42" xfId="67" applyFont="1" applyFill="1" applyBorder="1" applyAlignment="1">
      <alignment horizontal="right"/>
    </xf>
    <xf numFmtId="9" fontId="1" fillId="0" borderId="46" xfId="67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3" fontId="4" fillId="0" borderId="55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4" fillId="0" borderId="56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4" fillId="0" borderId="34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7" xfId="46" applyNumberFormat="1" applyFont="1" applyBorder="1" applyAlignment="1">
      <alignment/>
    </xf>
    <xf numFmtId="170" fontId="0" fillId="0" borderId="57" xfId="46" applyNumberFormat="1" applyFont="1" applyFill="1" applyBorder="1" applyAlignment="1">
      <alignment/>
    </xf>
    <xf numFmtId="3" fontId="14" fillId="35" borderId="21" xfId="46" applyNumberFormat="1" applyFont="1" applyFill="1" applyBorder="1" applyAlignment="1">
      <alignment horizontal="right"/>
    </xf>
    <xf numFmtId="0" fontId="11" fillId="0" borderId="58" xfId="0" applyFont="1" applyBorder="1" applyAlignment="1">
      <alignment horizontal="left"/>
    </xf>
    <xf numFmtId="3" fontId="0" fillId="0" borderId="59" xfId="0" applyNumberFormat="1" applyFont="1" applyFill="1" applyBorder="1" applyAlignment="1">
      <alignment horizontal="right"/>
    </xf>
    <xf numFmtId="0" fontId="11" fillId="0" borderId="60" xfId="0" applyFont="1" applyBorder="1" applyAlignment="1">
      <alignment horizontal="left"/>
    </xf>
    <xf numFmtId="3" fontId="0" fillId="0" borderId="47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 horizontal="right"/>
    </xf>
    <xf numFmtId="170" fontId="1" fillId="0" borderId="0" xfId="46" applyNumberFormat="1" applyFont="1" applyAlignment="1">
      <alignment wrapText="1"/>
    </xf>
    <xf numFmtId="170" fontId="1" fillId="0" borderId="0" xfId="46" applyNumberFormat="1" applyFont="1" applyAlignment="1">
      <alignment/>
    </xf>
    <xf numFmtId="9" fontId="1" fillId="0" borderId="14" xfId="67" applyFont="1" applyFill="1" applyBorder="1" applyAlignment="1">
      <alignment/>
    </xf>
    <xf numFmtId="0" fontId="23" fillId="0" borderId="0" xfId="0" applyFont="1" applyAlignment="1">
      <alignment/>
    </xf>
    <xf numFmtId="0" fontId="26" fillId="36" borderId="39" xfId="57" applyFont="1" applyFill="1" applyBorder="1" applyAlignment="1">
      <alignment horizontal="center"/>
      <protection/>
    </xf>
    <xf numFmtId="0" fontId="26" fillId="36" borderId="39" xfId="0" applyFont="1" applyFill="1" applyBorder="1" applyAlignment="1">
      <alignment horizontal="center"/>
    </xf>
    <xf numFmtId="0" fontId="22" fillId="0" borderId="61" xfId="57" applyFont="1" applyBorder="1" applyAlignment="1">
      <alignment horizontal="center"/>
      <protection/>
    </xf>
    <xf numFmtId="3" fontId="27" fillId="0" borderId="0" xfId="0" applyNumberFormat="1" applyFont="1" applyFill="1" applyBorder="1" applyAlignment="1">
      <alignment/>
    </xf>
    <xf numFmtId="0" fontId="22" fillId="38" borderId="62" xfId="57" applyFont="1" applyFill="1" applyBorder="1" applyAlignment="1">
      <alignment wrapText="1"/>
      <protection/>
    </xf>
    <xf numFmtId="3" fontId="22" fillId="38" borderId="62" xfId="57" applyNumberFormat="1" applyFont="1" applyFill="1" applyBorder="1">
      <alignment/>
      <protection/>
    </xf>
    <xf numFmtId="0" fontId="28" fillId="38" borderId="39" xfId="0" applyFont="1" applyFill="1" applyBorder="1" applyAlignment="1">
      <alignment/>
    </xf>
    <xf numFmtId="3" fontId="22" fillId="38" borderId="39" xfId="0" applyNumberFormat="1" applyFont="1" applyFill="1" applyBorder="1" applyAlignment="1">
      <alignment/>
    </xf>
    <xf numFmtId="0" fontId="28" fillId="0" borderId="62" xfId="57" applyFont="1" applyBorder="1">
      <alignment/>
      <protection/>
    </xf>
    <xf numFmtId="3" fontId="28" fillId="0" borderId="62" xfId="57" applyNumberFormat="1" applyFont="1" applyBorder="1">
      <alignment/>
      <protection/>
    </xf>
    <xf numFmtId="0" fontId="28" fillId="0" borderId="39" xfId="0" applyFont="1" applyBorder="1" applyAlignment="1">
      <alignment/>
    </xf>
    <xf numFmtId="3" fontId="28" fillId="0" borderId="39" xfId="0" applyNumberFormat="1" applyFont="1" applyBorder="1" applyAlignment="1">
      <alignment/>
    </xf>
    <xf numFmtId="0" fontId="28" fillId="0" borderId="61" xfId="57" applyFont="1" applyBorder="1">
      <alignment/>
      <protection/>
    </xf>
    <xf numFmtId="3" fontId="28" fillId="0" borderId="61" xfId="57" applyNumberFormat="1" applyFont="1" applyBorder="1">
      <alignment/>
      <protection/>
    </xf>
    <xf numFmtId="0" fontId="22" fillId="38" borderId="39" xfId="57" applyFont="1" applyFill="1" applyBorder="1">
      <alignment/>
      <protection/>
    </xf>
    <xf numFmtId="0" fontId="28" fillId="0" borderId="39" xfId="57" applyFont="1" applyBorder="1">
      <alignment/>
      <protection/>
    </xf>
    <xf numFmtId="3" fontId="28" fillId="0" borderId="39" xfId="57" applyNumberFormat="1" applyFont="1" applyBorder="1">
      <alignment/>
      <protection/>
    </xf>
    <xf numFmtId="0" fontId="23" fillId="37" borderId="0" xfId="0" applyFont="1" applyFill="1" applyAlignment="1">
      <alignment/>
    </xf>
    <xf numFmtId="0" fontId="28" fillId="0" borderId="59" xfId="57" applyFont="1" applyBorder="1">
      <alignment/>
      <protection/>
    </xf>
    <xf numFmtId="3" fontId="30" fillId="0" borderId="59" xfId="57" applyNumberFormat="1" applyFont="1" applyFill="1" applyBorder="1">
      <alignment/>
      <protection/>
    </xf>
    <xf numFmtId="3" fontId="28" fillId="0" borderId="39" xfId="57" applyNumberFormat="1" applyFont="1" applyFill="1" applyBorder="1">
      <alignment/>
      <protection/>
    </xf>
    <xf numFmtId="0" fontId="28" fillId="37" borderId="63" xfId="57" applyFont="1" applyFill="1" applyBorder="1">
      <alignment/>
      <protection/>
    </xf>
    <xf numFmtId="3" fontId="22" fillId="37" borderId="59" xfId="57" applyNumberFormat="1" applyFont="1" applyFill="1" applyBorder="1">
      <alignment/>
      <protection/>
    </xf>
    <xf numFmtId="0" fontId="27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3" fontId="14" fillId="34" borderId="34" xfId="0" applyNumberFormat="1" applyFont="1" applyFill="1" applyBorder="1" applyAlignment="1">
      <alignment horizontal="right"/>
    </xf>
    <xf numFmtId="9" fontId="14" fillId="34" borderId="34" xfId="67" applyFont="1" applyFill="1" applyBorder="1" applyAlignment="1">
      <alignment horizontal="right"/>
    </xf>
    <xf numFmtId="0" fontId="26" fillId="36" borderId="43" xfId="57" applyFont="1" applyFill="1" applyBorder="1" applyAlignment="1">
      <alignment horizontal="center"/>
      <protection/>
    </xf>
    <xf numFmtId="0" fontId="26" fillId="36" borderId="23" xfId="0" applyFont="1" applyFill="1" applyBorder="1" applyAlignment="1">
      <alignment horizontal="center"/>
    </xf>
    <xf numFmtId="0" fontId="22" fillId="0" borderId="64" xfId="57" applyFont="1" applyBorder="1" applyAlignment="1">
      <alignment horizontal="center"/>
      <protection/>
    </xf>
    <xf numFmtId="0" fontId="28" fillId="0" borderId="65" xfId="57" applyFont="1" applyBorder="1">
      <alignment/>
      <protection/>
    </xf>
    <xf numFmtId="0" fontId="28" fillId="0" borderId="64" xfId="57" applyFont="1" applyBorder="1">
      <alignment/>
      <protection/>
    </xf>
    <xf numFmtId="0" fontId="28" fillId="0" borderId="43" xfId="57" applyFont="1" applyBorder="1">
      <alignment/>
      <protection/>
    </xf>
    <xf numFmtId="0" fontId="28" fillId="0" borderId="60" xfId="57" applyFont="1" applyBorder="1">
      <alignment/>
      <protection/>
    </xf>
    <xf numFmtId="3" fontId="28" fillId="0" borderId="47" xfId="0" applyNumberFormat="1" applyFont="1" applyBorder="1" applyAlignment="1">
      <alignment/>
    </xf>
    <xf numFmtId="0" fontId="28" fillId="37" borderId="60" xfId="57" applyFont="1" applyFill="1" applyBorder="1">
      <alignment/>
      <protection/>
    </xf>
    <xf numFmtId="0" fontId="29" fillId="36" borderId="39" xfId="57" applyFont="1" applyFill="1" applyBorder="1" applyAlignment="1">
      <alignment horizontal="center"/>
      <protection/>
    </xf>
    <xf numFmtId="3" fontId="29" fillId="38" borderId="39" xfId="57" applyNumberFormat="1" applyFont="1" applyFill="1" applyBorder="1">
      <alignment/>
      <protection/>
    </xf>
    <xf numFmtId="0" fontId="14" fillId="39" borderId="24" xfId="0" applyFont="1" applyFill="1" applyBorder="1" applyAlignment="1">
      <alignment/>
    </xf>
    <xf numFmtId="0" fontId="16" fillId="39" borderId="25" xfId="0" applyFont="1" applyFill="1" applyBorder="1" applyAlignment="1">
      <alignment/>
    </xf>
    <xf numFmtId="3" fontId="14" fillId="39" borderId="24" xfId="0" applyNumberFormat="1" applyFont="1" applyFill="1" applyBorder="1" applyAlignment="1">
      <alignment/>
    </xf>
    <xf numFmtId="9" fontId="14" fillId="39" borderId="24" xfId="67" applyFont="1" applyFill="1" applyBorder="1" applyAlignment="1">
      <alignment/>
    </xf>
    <xf numFmtId="0" fontId="14" fillId="39" borderId="25" xfId="0" applyFont="1" applyFill="1" applyBorder="1" applyAlignment="1">
      <alignment/>
    </xf>
    <xf numFmtId="3" fontId="14" fillId="39" borderId="2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67" xfId="0" applyNumberFormat="1" applyFont="1" applyBorder="1" applyAlignment="1">
      <alignment/>
    </xf>
    <xf numFmtId="0" fontId="22" fillId="0" borderId="68" xfId="57" applyFont="1" applyBorder="1" applyAlignment="1">
      <alignment horizontal="center"/>
      <protection/>
    </xf>
    <xf numFmtId="0" fontId="22" fillId="0" borderId="69" xfId="57" applyFont="1" applyBorder="1" applyAlignment="1">
      <alignment horizontal="center"/>
      <protection/>
    </xf>
    <xf numFmtId="0" fontId="28" fillId="37" borderId="70" xfId="57" applyFont="1" applyFill="1" applyBorder="1">
      <alignment/>
      <protection/>
    </xf>
    <xf numFmtId="0" fontId="0" fillId="0" borderId="0" xfId="0" applyFont="1" applyAlignment="1">
      <alignment/>
    </xf>
    <xf numFmtId="0" fontId="7" fillId="0" borderId="7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/>
    </xf>
    <xf numFmtId="0" fontId="20" fillId="0" borderId="39" xfId="60" applyFont="1" applyFill="1" applyBorder="1" applyAlignment="1">
      <alignment horizontal="center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/>
      <protection/>
    </xf>
    <xf numFmtId="0" fontId="6" fillId="0" borderId="43" xfId="60" applyFont="1" applyFill="1" applyBorder="1" applyAlignment="1">
      <alignment horizontal="left" vertical="center" wrapText="1" indent="3"/>
      <protection/>
    </xf>
    <xf numFmtId="0" fontId="6" fillId="0" borderId="43" xfId="60" applyFont="1" applyFill="1" applyBorder="1" applyAlignment="1">
      <alignment horizontal="left" indent="4"/>
      <protection/>
    </xf>
    <xf numFmtId="0" fontId="6" fillId="0" borderId="43" xfId="60" applyFont="1" applyFill="1" applyBorder="1" applyAlignment="1">
      <alignment horizontal="left" vertical="center" indent="3"/>
      <protection/>
    </xf>
    <xf numFmtId="0" fontId="7" fillId="0" borderId="43" xfId="60" applyFont="1" applyFill="1" applyBorder="1" applyAlignment="1">
      <alignment horizontal="left" indent="1"/>
      <protection/>
    </xf>
    <xf numFmtId="0" fontId="6" fillId="0" borderId="43" xfId="60" applyFont="1" applyFill="1" applyBorder="1" applyAlignment="1">
      <alignment horizontal="left" vertical="center" indent="5"/>
      <protection/>
    </xf>
    <xf numFmtId="0" fontId="6" fillId="0" borderId="43" xfId="60" applyFont="1" applyFill="1" applyBorder="1" applyAlignment="1">
      <alignment horizontal="left" indent="2"/>
      <protection/>
    </xf>
    <xf numFmtId="0" fontId="33" fillId="0" borderId="48" xfId="60" applyFont="1" applyFill="1" applyBorder="1" applyAlignment="1">
      <alignment horizontal="center"/>
      <protection/>
    </xf>
    <xf numFmtId="0" fontId="20" fillId="0" borderId="58" xfId="60" applyFont="1" applyFill="1" applyBorder="1" applyAlignment="1">
      <alignment/>
      <protection/>
    </xf>
    <xf numFmtId="0" fontId="20" fillId="0" borderId="72" xfId="0" applyFont="1" applyBorder="1" applyAlignment="1">
      <alignment horizontal="center" wrapText="1"/>
    </xf>
    <xf numFmtId="0" fontId="20" fillId="0" borderId="43" xfId="60" applyFont="1" applyFill="1" applyBorder="1" applyAlignment="1">
      <alignment/>
      <protection/>
    </xf>
    <xf numFmtId="0" fontId="32" fillId="0" borderId="54" xfId="60" applyFont="1" applyFill="1" applyBorder="1" applyAlignment="1">
      <alignment horizontal="left" indent="2"/>
      <protection/>
    </xf>
    <xf numFmtId="0" fontId="32" fillId="0" borderId="55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20" fillId="0" borderId="48" xfId="60" applyFont="1" applyFill="1" applyBorder="1" applyAlignment="1">
      <alignment horizontal="center"/>
      <protection/>
    </xf>
    <xf numFmtId="0" fontId="33" fillId="0" borderId="73" xfId="60" applyFont="1" applyFill="1" applyBorder="1" applyAlignment="1">
      <alignment horizontal="center"/>
      <protection/>
    </xf>
    <xf numFmtId="3" fontId="7" fillId="0" borderId="2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3" xfId="0" applyFont="1" applyBorder="1" applyAlignment="1">
      <alignment horizontal="center" wrapText="1"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37" borderId="5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7" borderId="4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7" borderId="52" xfId="0" applyNumberFormat="1" applyFont="1" applyFill="1" applyBorder="1" applyAlignment="1">
      <alignment/>
    </xf>
    <xf numFmtId="3" fontId="7" fillId="37" borderId="3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74" xfId="0" applyNumberFormat="1" applyFont="1" applyBorder="1" applyAlignment="1">
      <alignment vertical="center"/>
    </xf>
    <xf numFmtId="3" fontId="7" fillId="0" borderId="74" xfId="0" applyNumberFormat="1" applyFont="1" applyFill="1" applyBorder="1" applyAlignment="1">
      <alignment vertical="center"/>
    </xf>
    <xf numFmtId="3" fontId="20" fillId="0" borderId="7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9" xfId="0" applyFont="1" applyBorder="1" applyAlignment="1">
      <alignment/>
    </xf>
    <xf numFmtId="170" fontId="0" fillId="0" borderId="39" xfId="46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6" fillId="0" borderId="39" xfId="0" applyNumberFormat="1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23" xfId="0" applyFont="1" applyBorder="1" applyAlignment="1">
      <alignment/>
    </xf>
    <xf numFmtId="0" fontId="34" fillId="0" borderId="64" xfId="57" applyFont="1" applyBorder="1">
      <alignment/>
      <protection/>
    </xf>
    <xf numFmtId="0" fontId="34" fillId="0" borderId="61" xfId="57" applyFont="1" applyBorder="1">
      <alignment/>
      <protection/>
    </xf>
    <xf numFmtId="3" fontId="34" fillId="0" borderId="61" xfId="57" applyNumberFormat="1" applyFont="1" applyBorder="1">
      <alignment/>
      <protection/>
    </xf>
    <xf numFmtId="3" fontId="34" fillId="0" borderId="39" xfId="0" applyNumberFormat="1" applyFont="1" applyBorder="1" applyAlignment="1">
      <alignment/>
    </xf>
    <xf numFmtId="0" fontId="34" fillId="0" borderId="39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23" xfId="0" applyFont="1" applyBorder="1" applyAlignment="1">
      <alignment/>
    </xf>
    <xf numFmtId="0" fontId="34" fillId="0" borderId="65" xfId="57" applyFont="1" applyBorder="1">
      <alignment/>
      <protection/>
    </xf>
    <xf numFmtId="0" fontId="34" fillId="0" borderId="62" xfId="57" applyFont="1" applyBorder="1">
      <alignment/>
      <protection/>
    </xf>
    <xf numFmtId="3" fontId="34" fillId="0" borderId="62" xfId="57" applyNumberFormat="1" applyFont="1" applyBorder="1">
      <alignment/>
      <protection/>
    </xf>
    <xf numFmtId="0" fontId="28" fillId="0" borderId="65" xfId="57" applyFont="1" applyFill="1" applyBorder="1">
      <alignment/>
      <protection/>
    </xf>
    <xf numFmtId="0" fontId="36" fillId="0" borderId="62" xfId="57" applyFont="1" applyBorder="1">
      <alignment/>
      <protection/>
    </xf>
    <xf numFmtId="3" fontId="28" fillId="0" borderId="62" xfId="57" applyNumberFormat="1" applyFont="1" applyFill="1" applyBorder="1">
      <alignment/>
      <protection/>
    </xf>
    <xf numFmtId="3" fontId="28" fillId="0" borderId="39" xfId="0" applyNumberFormat="1" applyFont="1" applyFill="1" applyBorder="1" applyAlignment="1">
      <alignment/>
    </xf>
    <xf numFmtId="0" fontId="36" fillId="0" borderId="39" xfId="0" applyFont="1" applyBorder="1" applyAlignment="1">
      <alignment/>
    </xf>
    <xf numFmtId="0" fontId="37" fillId="0" borderId="39" xfId="0" applyFont="1" applyBorder="1" applyAlignment="1">
      <alignment/>
    </xf>
    <xf numFmtId="0" fontId="37" fillId="0" borderId="23" xfId="0" applyFont="1" applyBorder="1" applyAlignment="1">
      <alignment/>
    </xf>
    <xf numFmtId="0" fontId="28" fillId="0" borderId="62" xfId="57" applyFont="1" applyFill="1" applyBorder="1">
      <alignment/>
      <protection/>
    </xf>
    <xf numFmtId="0" fontId="23" fillId="0" borderId="39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2" fillId="38" borderId="65" xfId="57" applyFont="1" applyFill="1" applyBorder="1" applyAlignment="1">
      <alignment vertical="center" wrapText="1"/>
      <protection/>
    </xf>
    <xf numFmtId="0" fontId="23" fillId="38" borderId="39" xfId="0" applyFont="1" applyFill="1" applyBorder="1" applyAlignment="1">
      <alignment/>
    </xf>
    <xf numFmtId="0" fontId="23" fillId="38" borderId="23" xfId="0" applyFont="1" applyFill="1" applyBorder="1" applyAlignment="1">
      <alignment/>
    </xf>
    <xf numFmtId="0" fontId="22" fillId="0" borderId="65" xfId="57" applyFont="1" applyFill="1" applyBorder="1">
      <alignment/>
      <protection/>
    </xf>
    <xf numFmtId="3" fontId="22" fillId="0" borderId="62" xfId="57" applyNumberFormat="1" applyFont="1" applyFill="1" applyBorder="1">
      <alignment/>
      <protection/>
    </xf>
    <xf numFmtId="3" fontId="22" fillId="0" borderId="39" xfId="0" applyNumberFormat="1" applyFont="1" applyFill="1" applyBorder="1" applyAlignment="1">
      <alignment/>
    </xf>
    <xf numFmtId="0" fontId="28" fillId="0" borderId="76" xfId="57" applyFont="1" applyBorder="1">
      <alignment/>
      <protection/>
    </xf>
    <xf numFmtId="0" fontId="22" fillId="38" borderId="43" xfId="57" applyFont="1" applyFill="1" applyBorder="1" applyAlignment="1">
      <alignment wrapText="1"/>
      <protection/>
    </xf>
    <xf numFmtId="0" fontId="22" fillId="40" borderId="60" xfId="57" applyFont="1" applyFill="1" applyBorder="1">
      <alignment/>
      <protection/>
    </xf>
    <xf numFmtId="0" fontId="28" fillId="40" borderId="59" xfId="57" applyFont="1" applyFill="1" applyBorder="1">
      <alignment/>
      <protection/>
    </xf>
    <xf numFmtId="3" fontId="38" fillId="40" borderId="59" xfId="57" applyNumberFormat="1" applyFont="1" applyFill="1" applyBorder="1">
      <alignment/>
      <protection/>
    </xf>
    <xf numFmtId="0" fontId="39" fillId="40" borderId="59" xfId="0" applyFont="1" applyFill="1" applyBorder="1" applyAlignment="1">
      <alignment/>
    </xf>
    <xf numFmtId="3" fontId="22" fillId="40" borderId="47" xfId="0" applyNumberFormat="1" applyFont="1" applyFill="1" applyBorder="1" applyAlignment="1">
      <alignment/>
    </xf>
    <xf numFmtId="0" fontId="23" fillId="37" borderId="59" xfId="0" applyFont="1" applyFill="1" applyBorder="1" applyAlignment="1">
      <alignment/>
    </xf>
    <xf numFmtId="0" fontId="23" fillId="37" borderId="47" xfId="0" applyFont="1" applyFill="1" applyBorder="1" applyAlignment="1">
      <alignment/>
    </xf>
    <xf numFmtId="0" fontId="26" fillId="13" borderId="75" xfId="57" applyFont="1" applyFill="1" applyBorder="1">
      <alignment/>
      <protection/>
    </xf>
    <xf numFmtId="0" fontId="26" fillId="13" borderId="77" xfId="57" applyFont="1" applyFill="1" applyBorder="1">
      <alignment/>
      <protection/>
    </xf>
    <xf numFmtId="3" fontId="24" fillId="13" borderId="77" xfId="58" applyNumberFormat="1" applyFont="1" applyFill="1" applyBorder="1">
      <alignment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6" fillId="0" borderId="75" xfId="0" applyFont="1" applyFill="1" applyBorder="1" applyAlignment="1">
      <alignment/>
    </xf>
    <xf numFmtId="166" fontId="14" fillId="0" borderId="77" xfId="0" applyNumberFormat="1" applyFont="1" applyFill="1" applyBorder="1" applyAlignment="1">
      <alignment/>
    </xf>
    <xf numFmtId="9" fontId="14" fillId="0" borderId="74" xfId="67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36" borderId="78" xfId="0" applyFont="1" applyFill="1" applyBorder="1" applyAlignment="1">
      <alignment horizontal="center" wrapText="1"/>
    </xf>
    <xf numFmtId="0" fontId="4" fillId="36" borderId="79" xfId="0" applyFont="1" applyFill="1" applyBorder="1" applyAlignment="1">
      <alignment horizontal="center" wrapText="1"/>
    </xf>
    <xf numFmtId="0" fontId="4" fillId="36" borderId="80" xfId="0" applyFont="1" applyFill="1" applyBorder="1" applyAlignment="1">
      <alignment horizontal="center" wrapText="1"/>
    </xf>
    <xf numFmtId="0" fontId="4" fillId="36" borderId="81" xfId="0" applyFont="1" applyFill="1" applyBorder="1" applyAlignment="1">
      <alignment horizontal="center" wrapText="1"/>
    </xf>
    <xf numFmtId="0" fontId="4" fillId="36" borderId="44" xfId="0" applyFont="1" applyFill="1" applyBorder="1" applyAlignment="1">
      <alignment horizontal="center" wrapText="1"/>
    </xf>
    <xf numFmtId="0" fontId="4" fillId="36" borderId="31" xfId="0" applyFont="1" applyFill="1" applyBorder="1" applyAlignment="1">
      <alignment horizontal="center" wrapText="1"/>
    </xf>
    <xf numFmtId="0" fontId="4" fillId="36" borderId="82" xfId="0" applyFont="1" applyFill="1" applyBorder="1" applyAlignment="1">
      <alignment horizontal="center" wrapText="1"/>
    </xf>
    <xf numFmtId="0" fontId="4" fillId="36" borderId="83" xfId="0" applyFont="1" applyFill="1" applyBorder="1" applyAlignment="1">
      <alignment horizontal="center" wrapText="1"/>
    </xf>
    <xf numFmtId="0" fontId="4" fillId="36" borderId="84" xfId="0" applyFont="1" applyFill="1" applyBorder="1" applyAlignment="1">
      <alignment horizontal="center" wrapText="1"/>
    </xf>
    <xf numFmtId="0" fontId="4" fillId="0" borderId="85" xfId="0" applyFont="1" applyBorder="1" applyAlignment="1">
      <alignment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9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339" customWidth="1"/>
    <col min="4" max="4" width="15.00390625" style="0" customWidth="1"/>
  </cols>
  <sheetData>
    <row r="1" spans="1:3" ht="15.75" thickBot="1">
      <c r="A1" s="435"/>
      <c r="B1" s="435"/>
      <c r="C1" s="435"/>
    </row>
    <row r="2" spans="1:4" ht="12.75">
      <c r="A2" s="235"/>
      <c r="B2" s="236"/>
      <c r="C2" s="340" t="s">
        <v>187</v>
      </c>
      <c r="D2" s="340" t="s">
        <v>212</v>
      </c>
    </row>
    <row r="3" spans="1:4" ht="42" customHeight="1" thickBot="1">
      <c r="A3" s="237"/>
      <c r="B3" s="358" t="s">
        <v>3</v>
      </c>
      <c r="C3" s="369" t="s">
        <v>174</v>
      </c>
      <c r="D3" s="242" t="s">
        <v>174</v>
      </c>
    </row>
    <row r="4" spans="1:4" ht="33.75" customHeight="1" thickBot="1">
      <c r="A4" s="383"/>
      <c r="B4" s="382" t="s">
        <v>331</v>
      </c>
      <c r="C4" s="380">
        <f>+C6+C17+C27</f>
        <v>235273</v>
      </c>
      <c r="D4" s="380">
        <f>+D6+D17+D27</f>
        <v>250162</v>
      </c>
    </row>
    <row r="5" spans="1:4" ht="19.5" customHeight="1">
      <c r="A5" s="356" t="s">
        <v>297</v>
      </c>
      <c r="B5" s="357" t="s">
        <v>298</v>
      </c>
      <c r="C5" s="368">
        <f>+C6+C17</f>
        <v>27714</v>
      </c>
      <c r="D5" s="368">
        <f>+D6+D17</f>
        <v>30855</v>
      </c>
    </row>
    <row r="6" spans="1:4" ht="15.75" customHeight="1">
      <c r="A6" s="365"/>
      <c r="B6" s="353" t="s">
        <v>300</v>
      </c>
      <c r="C6" s="366">
        <f>+C7+C10+C14+C15</f>
        <v>27714</v>
      </c>
      <c r="D6" s="366">
        <f>+D7+D10+D14+D15</f>
        <v>30855</v>
      </c>
    </row>
    <row r="7" spans="1:4" ht="15.75" customHeight="1">
      <c r="A7" s="346" t="s">
        <v>219</v>
      </c>
      <c r="B7" s="350" t="s">
        <v>274</v>
      </c>
      <c r="C7" s="370">
        <f>+C8+C9</f>
        <v>0</v>
      </c>
      <c r="D7" s="240">
        <f>+D8+D9</f>
        <v>0</v>
      </c>
    </row>
    <row r="8" spans="1:4" ht="15.75" customHeight="1">
      <c r="A8" s="347" t="s">
        <v>257</v>
      </c>
      <c r="B8" s="351" t="s">
        <v>275</v>
      </c>
      <c r="C8" s="367"/>
      <c r="D8" s="238"/>
    </row>
    <row r="9" spans="1:4" ht="15.75" customHeight="1">
      <c r="A9" s="347" t="s">
        <v>258</v>
      </c>
      <c r="B9" s="351" t="s">
        <v>276</v>
      </c>
      <c r="C9" s="367"/>
      <c r="D9" s="238"/>
    </row>
    <row r="10" spans="1:4" ht="15.75" customHeight="1">
      <c r="A10" s="348" t="s">
        <v>220</v>
      </c>
      <c r="B10" s="352" t="s">
        <v>277</v>
      </c>
      <c r="C10" s="370">
        <f>+C11+C12+C13</f>
        <v>0</v>
      </c>
      <c r="D10" s="240">
        <f>+D11+D12+D13</f>
        <v>0</v>
      </c>
    </row>
    <row r="11" spans="1:4" ht="15.75" customHeight="1">
      <c r="A11" s="347" t="s">
        <v>259</v>
      </c>
      <c r="B11" s="351" t="s">
        <v>55</v>
      </c>
      <c r="C11" s="370"/>
      <c r="D11" s="241"/>
    </row>
    <row r="12" spans="1:4" ht="15.75" customHeight="1">
      <c r="A12" s="347" t="s">
        <v>260</v>
      </c>
      <c r="B12" s="351" t="s">
        <v>278</v>
      </c>
      <c r="C12" s="371"/>
      <c r="D12" s="344"/>
    </row>
    <row r="13" spans="1:4" ht="15.75" customHeight="1">
      <c r="A13" s="347" t="s">
        <v>261</v>
      </c>
      <c r="B13" s="351" t="s">
        <v>279</v>
      </c>
      <c r="C13" s="371"/>
      <c r="D13" s="344"/>
    </row>
    <row r="14" spans="1:4" ht="15.75" customHeight="1">
      <c r="A14" s="346" t="s">
        <v>217</v>
      </c>
      <c r="B14" s="350" t="s">
        <v>280</v>
      </c>
      <c r="C14" s="370">
        <f>+'2.sz.m.Bevételek'!C9</f>
        <v>27714</v>
      </c>
      <c r="D14" s="370">
        <f>+'2.sz.m.Bevételek'!D9</f>
        <v>30855</v>
      </c>
    </row>
    <row r="15" spans="1:4" ht="15.75" customHeight="1">
      <c r="A15" s="346" t="s">
        <v>221</v>
      </c>
      <c r="B15" s="350" t="s">
        <v>281</v>
      </c>
      <c r="C15" s="370"/>
      <c r="D15" s="241"/>
    </row>
    <row r="16" spans="1:4" ht="15.75" customHeight="1">
      <c r="A16" s="347" t="s">
        <v>262</v>
      </c>
      <c r="B16" s="351" t="s">
        <v>282</v>
      </c>
      <c r="C16" s="367"/>
      <c r="D16" s="243"/>
    </row>
    <row r="17" spans="1:4" ht="15.75" customHeight="1">
      <c r="A17" s="349"/>
      <c r="B17" s="353" t="s">
        <v>283</v>
      </c>
      <c r="C17" s="368">
        <f>+C18+C21+C24</f>
        <v>0</v>
      </c>
      <c r="D17" s="368">
        <f>+D18+D21+D24</f>
        <v>0</v>
      </c>
    </row>
    <row r="18" spans="1:4" ht="15.75" customHeight="1">
      <c r="A18" s="346" t="s">
        <v>222</v>
      </c>
      <c r="B18" s="350" t="s">
        <v>284</v>
      </c>
      <c r="C18" s="367">
        <f>+C19+C20</f>
        <v>0</v>
      </c>
      <c r="D18" s="367">
        <f>+D19+D20</f>
        <v>0</v>
      </c>
    </row>
    <row r="19" spans="1:4" ht="15.75" customHeight="1">
      <c r="A19" s="348" t="s">
        <v>263</v>
      </c>
      <c r="B19" s="354" t="s">
        <v>285</v>
      </c>
      <c r="C19" s="367"/>
      <c r="D19" s="243"/>
    </row>
    <row r="20" spans="1:4" ht="15.75" customHeight="1">
      <c r="A20" s="348" t="s">
        <v>264</v>
      </c>
      <c r="B20" s="354" t="s">
        <v>286</v>
      </c>
      <c r="C20" s="367"/>
      <c r="D20" s="243"/>
    </row>
    <row r="21" spans="1:4" ht="15.75" customHeight="1">
      <c r="A21" s="346" t="s">
        <v>223</v>
      </c>
      <c r="B21" s="350" t="s">
        <v>287</v>
      </c>
      <c r="C21" s="367">
        <f>+C22+C23</f>
        <v>0</v>
      </c>
      <c r="D21" s="367">
        <f>+D22+D23</f>
        <v>0</v>
      </c>
    </row>
    <row r="22" spans="1:4" ht="15.75" customHeight="1">
      <c r="A22" s="348" t="s">
        <v>265</v>
      </c>
      <c r="B22" s="354" t="s">
        <v>56</v>
      </c>
      <c r="C22" s="367"/>
      <c r="D22" s="243"/>
    </row>
    <row r="23" spans="1:4" ht="15.75" customHeight="1">
      <c r="A23" s="348" t="s">
        <v>266</v>
      </c>
      <c r="B23" s="354" t="s">
        <v>288</v>
      </c>
      <c r="C23" s="367"/>
      <c r="D23" s="243"/>
    </row>
    <row r="24" spans="1:4" ht="15.75" customHeight="1">
      <c r="A24" s="346" t="s">
        <v>267</v>
      </c>
      <c r="B24" s="350" t="s">
        <v>289</v>
      </c>
      <c r="C24" s="367"/>
      <c r="D24" s="243"/>
    </row>
    <row r="25" spans="1:4" ht="15.75" customHeight="1">
      <c r="A25" s="348" t="s">
        <v>268</v>
      </c>
      <c r="B25" s="354" t="s">
        <v>290</v>
      </c>
      <c r="C25" s="367"/>
      <c r="D25" s="243"/>
    </row>
    <row r="26" spans="1:4" ht="15.75" customHeight="1">
      <c r="A26" s="347"/>
      <c r="B26" s="355"/>
      <c r="C26" s="367"/>
      <c r="D26" s="243"/>
    </row>
    <row r="27" spans="1:4" ht="15.75" customHeight="1">
      <c r="A27" s="345" t="s">
        <v>256</v>
      </c>
      <c r="B27" s="359" t="s">
        <v>291</v>
      </c>
      <c r="C27" s="368">
        <f>+C28</f>
        <v>207559</v>
      </c>
      <c r="D27" s="368">
        <f>+D28</f>
        <v>219307</v>
      </c>
    </row>
    <row r="28" spans="1:4" ht="15.75" customHeight="1">
      <c r="A28" s="349" t="s">
        <v>269</v>
      </c>
      <c r="B28" s="353" t="s">
        <v>292</v>
      </c>
      <c r="C28" s="367">
        <f>+C29+C30+C31+C32</f>
        <v>207559</v>
      </c>
      <c r="D28" s="367">
        <f>+D29+D30+D31+D32</f>
        <v>219307</v>
      </c>
    </row>
    <row r="29" spans="1:4" ht="15.75" customHeight="1">
      <c r="A29" s="346" t="s">
        <v>270</v>
      </c>
      <c r="B29" s="350" t="s">
        <v>293</v>
      </c>
      <c r="C29" s="367"/>
      <c r="D29" s="243"/>
    </row>
    <row r="30" spans="1:4" ht="15.75" customHeight="1">
      <c r="A30" s="346" t="s">
        <v>271</v>
      </c>
      <c r="B30" s="350" t="s">
        <v>294</v>
      </c>
      <c r="C30" s="367"/>
      <c r="D30" s="243"/>
    </row>
    <row r="31" spans="1:4" ht="15.75" customHeight="1">
      <c r="A31" s="346" t="s">
        <v>272</v>
      </c>
      <c r="B31" s="350" t="s">
        <v>295</v>
      </c>
      <c r="C31" s="367"/>
      <c r="D31" s="243"/>
    </row>
    <row r="32" spans="1:4" ht="15.75" customHeight="1">
      <c r="A32" s="346" t="s">
        <v>273</v>
      </c>
      <c r="B32" s="350" t="s">
        <v>296</v>
      </c>
      <c r="C32" s="370">
        <f>+'2.sz.m.Bevételek'!C35</f>
        <v>207559</v>
      </c>
      <c r="D32" s="370">
        <f>+'2.sz.m.Bevételek'!D35</f>
        <v>219307</v>
      </c>
    </row>
    <row r="33" spans="1:4" ht="15.75" customHeight="1" thickBot="1">
      <c r="A33" s="362"/>
      <c r="B33" s="239"/>
      <c r="C33" s="370"/>
      <c r="D33" s="240"/>
    </row>
    <row r="34" spans="1:4" ht="33.75" customHeight="1" thickBot="1">
      <c r="A34" s="363"/>
      <c r="B34" s="382" t="s">
        <v>330</v>
      </c>
      <c r="C34" s="381">
        <f>+C35+C52</f>
        <v>235273</v>
      </c>
      <c r="D34" s="381">
        <f>+D35+D52</f>
        <v>250162</v>
      </c>
    </row>
    <row r="35" spans="1:4" ht="15.75" customHeight="1">
      <c r="A35" s="364" t="s">
        <v>320</v>
      </c>
      <c r="B35" s="357" t="s">
        <v>299</v>
      </c>
      <c r="C35" s="378">
        <f>+C36+C45</f>
        <v>235273</v>
      </c>
      <c r="D35" s="378">
        <f>+D36+D45</f>
        <v>250162</v>
      </c>
    </row>
    <row r="36" spans="1:4" ht="15.75" customHeight="1">
      <c r="A36" s="349"/>
      <c r="B36" s="353" t="s">
        <v>300</v>
      </c>
      <c r="C36" s="377">
        <f>+C37+C38+C39+C40+C41</f>
        <v>235273</v>
      </c>
      <c r="D36" s="377">
        <f>+D37+D38+D39+D40+D41</f>
        <v>246987</v>
      </c>
    </row>
    <row r="37" spans="1:4" ht="15.75" customHeight="1">
      <c r="A37" s="347" t="s">
        <v>218</v>
      </c>
      <c r="B37" s="355" t="s">
        <v>301</v>
      </c>
      <c r="C37" s="372">
        <f>+'4.sz.m.Kiadások'!C5</f>
        <v>132199</v>
      </c>
      <c r="D37" s="372">
        <f>+'4.sz.m.Kiadások'!D5</f>
        <v>135919</v>
      </c>
    </row>
    <row r="38" spans="1:4" ht="15.75" customHeight="1">
      <c r="A38" s="347" t="s">
        <v>231</v>
      </c>
      <c r="B38" s="355" t="s">
        <v>302</v>
      </c>
      <c r="C38" s="372">
        <f>+'4.sz.m.Kiadások'!C8</f>
        <v>34535</v>
      </c>
      <c r="D38" s="372">
        <f>+'4.sz.m.Kiadások'!D8</f>
        <v>36698</v>
      </c>
    </row>
    <row r="39" spans="1:4" ht="15.75" customHeight="1">
      <c r="A39" s="347" t="s">
        <v>232</v>
      </c>
      <c r="B39" s="355" t="s">
        <v>303</v>
      </c>
      <c r="C39" s="372">
        <f>+'4.sz.m.Kiadások'!C9</f>
        <v>68539</v>
      </c>
      <c r="D39" s="372">
        <f>+'4.sz.m.Kiadások'!D9</f>
        <v>74370</v>
      </c>
    </row>
    <row r="40" spans="1:4" ht="15.75" customHeight="1">
      <c r="A40" s="347" t="s">
        <v>243</v>
      </c>
      <c r="B40" s="355" t="s">
        <v>304</v>
      </c>
      <c r="C40" s="367"/>
      <c r="D40" s="243"/>
    </row>
    <row r="41" spans="1:4" ht="15.75" customHeight="1">
      <c r="A41" s="347" t="s">
        <v>245</v>
      </c>
      <c r="B41" s="355" t="s">
        <v>305</v>
      </c>
      <c r="C41" s="367">
        <f>+C42+C43+C44</f>
        <v>0</v>
      </c>
      <c r="D41" s="367">
        <f>+D42+D43+D44</f>
        <v>0</v>
      </c>
    </row>
    <row r="42" spans="1:4" ht="15.75" customHeight="1">
      <c r="A42" s="347" t="s">
        <v>321</v>
      </c>
      <c r="B42" s="351" t="s">
        <v>306</v>
      </c>
      <c r="C42" s="367"/>
      <c r="D42" s="243"/>
    </row>
    <row r="43" spans="1:4" ht="15.75" customHeight="1">
      <c r="A43" s="347" t="s">
        <v>322</v>
      </c>
      <c r="B43" s="351" t="s">
        <v>307</v>
      </c>
      <c r="C43" s="367"/>
      <c r="D43" s="243"/>
    </row>
    <row r="44" spans="1:4" ht="15.75" customHeight="1">
      <c r="A44" s="347" t="s">
        <v>323</v>
      </c>
      <c r="B44" s="351" t="s">
        <v>308</v>
      </c>
      <c r="C44" s="367"/>
      <c r="D44" s="243"/>
    </row>
    <row r="45" spans="1:4" ht="15.75" customHeight="1">
      <c r="A45" s="349"/>
      <c r="B45" s="353" t="s">
        <v>309</v>
      </c>
      <c r="C45" s="379">
        <f>+C46+C47+C48</f>
        <v>0</v>
      </c>
      <c r="D45" s="379">
        <f>+D46+D47+D48</f>
        <v>3175</v>
      </c>
    </row>
    <row r="46" spans="1:4" ht="15.75" customHeight="1">
      <c r="A46" s="347" t="s">
        <v>247</v>
      </c>
      <c r="B46" s="355" t="s">
        <v>310</v>
      </c>
      <c r="C46" s="373">
        <f>+'4.sz.m.Kiadások'!C20</f>
        <v>0</v>
      </c>
      <c r="D46" s="373">
        <f>+'4.sz.m.Kiadások'!D20</f>
        <v>3175</v>
      </c>
    </row>
    <row r="47" spans="1:4" ht="15.75" customHeight="1">
      <c r="A47" s="347" t="s">
        <v>249</v>
      </c>
      <c r="B47" s="355" t="s">
        <v>311</v>
      </c>
      <c r="C47" s="373">
        <f>+'4.sz.m.Kiadások'!C21</f>
        <v>0</v>
      </c>
      <c r="D47" s="343"/>
    </row>
    <row r="48" spans="1:4" ht="15.75" customHeight="1">
      <c r="A48" s="347" t="s">
        <v>250</v>
      </c>
      <c r="B48" s="355" t="s">
        <v>312</v>
      </c>
      <c r="C48" s="373">
        <f>+C49+C50</f>
        <v>0</v>
      </c>
      <c r="D48" s="373">
        <f>+D49+D50</f>
        <v>0</v>
      </c>
    </row>
    <row r="49" spans="1:4" ht="15.75" customHeight="1">
      <c r="A49" s="347" t="s">
        <v>324</v>
      </c>
      <c r="B49" s="351" t="s">
        <v>313</v>
      </c>
      <c r="C49" s="373"/>
      <c r="D49" s="343"/>
    </row>
    <row r="50" spans="1:4" ht="15.75" customHeight="1">
      <c r="A50" s="347" t="s">
        <v>325</v>
      </c>
      <c r="B50" s="351" t="s">
        <v>314</v>
      </c>
      <c r="C50" s="373"/>
      <c r="D50" s="343"/>
    </row>
    <row r="51" spans="1:4" ht="15.75" customHeight="1">
      <c r="A51" s="347"/>
      <c r="B51" s="351"/>
      <c r="C51" s="373"/>
      <c r="D51" s="343"/>
    </row>
    <row r="52" spans="1:4" ht="15.75" customHeight="1">
      <c r="A52" s="345" t="s">
        <v>253</v>
      </c>
      <c r="B52" s="359" t="s">
        <v>315</v>
      </c>
      <c r="C52" s="379">
        <f>+C53+C54+C55+C56</f>
        <v>0</v>
      </c>
      <c r="D52" s="379">
        <f>+D53+D54+D55+D56</f>
        <v>0</v>
      </c>
    </row>
    <row r="53" spans="1:4" ht="15.75" customHeight="1">
      <c r="A53" s="349" t="s">
        <v>326</v>
      </c>
      <c r="B53" s="353" t="s">
        <v>316</v>
      </c>
      <c r="C53" s="373"/>
      <c r="D53" s="343"/>
    </row>
    <row r="54" spans="1:4" ht="15.75" customHeight="1">
      <c r="A54" s="347" t="s">
        <v>327</v>
      </c>
      <c r="B54" s="355" t="s">
        <v>317</v>
      </c>
      <c r="C54" s="367"/>
      <c r="D54" s="243"/>
    </row>
    <row r="55" spans="1:4" ht="15.75" customHeight="1">
      <c r="A55" s="347" t="s">
        <v>328</v>
      </c>
      <c r="B55" s="355" t="s">
        <v>318</v>
      </c>
      <c r="C55" s="367"/>
      <c r="D55" s="243"/>
    </row>
    <row r="56" spans="1:4" ht="15.75" customHeight="1">
      <c r="A56" s="347" t="s">
        <v>329</v>
      </c>
      <c r="B56" s="355" t="s">
        <v>319</v>
      </c>
      <c r="C56" s="367"/>
      <c r="D56" s="238"/>
    </row>
    <row r="57" spans="1:4" ht="15.75" customHeight="1" thickBot="1">
      <c r="A57" s="361"/>
      <c r="B57" s="360"/>
      <c r="C57" s="374"/>
      <c r="D57" s="244"/>
    </row>
    <row r="58" ht="15.75" customHeight="1" thickBot="1"/>
    <row r="59" spans="2:4" ht="15.75" customHeight="1" thickBot="1">
      <c r="B59" s="69" t="s">
        <v>176</v>
      </c>
      <c r="C59" s="375">
        <f>+C4-C34</f>
        <v>0</v>
      </c>
      <c r="D59" s="375">
        <f>+D4-D34</f>
        <v>0</v>
      </c>
    </row>
    <row r="60" spans="3:4" ht="12.75">
      <c r="C60" s="376"/>
      <c r="D60" s="61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&amp;L1/C. számú melléklet&amp;C&amp;"Arial,Félkövér"&amp;12
Kispatak Óvoda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41" sqref="I41"/>
    </sheetView>
  </sheetViews>
  <sheetFormatPr defaultColWidth="9.140625" defaultRowHeight="12.75"/>
  <cols>
    <col min="1" max="1" width="5.00390625" style="15" customWidth="1"/>
    <col min="2" max="2" width="54.28125" style="15" customWidth="1"/>
    <col min="3" max="4" width="16.140625" style="15" customWidth="1"/>
    <col min="5" max="5" width="16.140625" style="180" customWidth="1"/>
    <col min="6" max="13" width="8.8515625" style="15" customWidth="1"/>
    <col min="14" max="14" width="15.421875" style="279" bestFit="1" customWidth="1"/>
    <col min="15" max="16384" width="8.8515625" style="15" customWidth="1"/>
  </cols>
  <sheetData>
    <row r="1" spans="1:14" s="205" customFormat="1" ht="39.75" thickBot="1">
      <c r="A1" s="203" t="s">
        <v>18</v>
      </c>
      <c r="B1" s="204" t="s">
        <v>19</v>
      </c>
      <c r="C1" s="73" t="s">
        <v>188</v>
      </c>
      <c r="D1" s="73" t="s">
        <v>213</v>
      </c>
      <c r="E1" s="166" t="s">
        <v>20</v>
      </c>
      <c r="N1" s="278"/>
    </row>
    <row r="2" spans="1:5" ht="13.5" thickBot="1">
      <c r="A2" s="16"/>
      <c r="B2" s="17"/>
      <c r="C2" s="73" t="s">
        <v>157</v>
      </c>
      <c r="D2" s="73" t="s">
        <v>157</v>
      </c>
      <c r="E2" s="166" t="s">
        <v>21</v>
      </c>
    </row>
    <row r="3" spans="1:5" ht="12.75">
      <c r="A3" s="16"/>
      <c r="B3" s="17"/>
      <c r="C3" s="18"/>
      <c r="D3" s="18"/>
      <c r="E3" s="167"/>
    </row>
    <row r="4" spans="1:5" ht="13.5" thickBot="1">
      <c r="A4" s="19">
        <v>1</v>
      </c>
      <c r="B4" s="5">
        <v>2</v>
      </c>
      <c r="C4" s="19">
        <v>3</v>
      </c>
      <c r="D4" s="19">
        <v>4</v>
      </c>
      <c r="E4" s="168" t="s">
        <v>175</v>
      </c>
    </row>
    <row r="5" spans="1:5" ht="13.5" thickBot="1">
      <c r="A5" s="20" t="s">
        <v>22</v>
      </c>
      <c r="B5" s="87" t="s">
        <v>23</v>
      </c>
      <c r="C5" s="85"/>
      <c r="D5" s="85"/>
      <c r="E5" s="148"/>
    </row>
    <row r="6" spans="1:9" ht="13.5" thickBot="1">
      <c r="A6" s="324" t="s">
        <v>217</v>
      </c>
      <c r="B6" s="325" t="s">
        <v>216</v>
      </c>
      <c r="C6" s="326">
        <f>SUM(C7:C11)</f>
        <v>27714</v>
      </c>
      <c r="D6" s="326">
        <f>SUM(D7:D11)</f>
        <v>30855</v>
      </c>
      <c r="E6" s="327">
        <f>+D6/C6</f>
        <v>1.1133362199610306</v>
      </c>
      <c r="F6" s="45"/>
      <c r="G6" s="45"/>
      <c r="H6" s="45"/>
      <c r="I6" s="45"/>
    </row>
    <row r="7" spans="1:6" ht="13.5" hidden="1" thickTop="1">
      <c r="A7" s="21"/>
      <c r="B7" s="22" t="s">
        <v>72</v>
      </c>
      <c r="C7" s="191"/>
      <c r="D7" s="191"/>
      <c r="E7" s="245"/>
      <c r="F7" s="45"/>
    </row>
    <row r="8" spans="1:6" ht="13.5" thickTop="1">
      <c r="A8" s="25"/>
      <c r="B8" s="26"/>
      <c r="C8" s="24"/>
      <c r="D8" s="24"/>
      <c r="E8" s="169"/>
      <c r="F8" s="45"/>
    </row>
    <row r="9" spans="1:6" ht="12.75">
      <c r="A9" s="25"/>
      <c r="B9" s="26" t="s">
        <v>216</v>
      </c>
      <c r="C9" s="24">
        <v>27714</v>
      </c>
      <c r="D9" s="24">
        <v>30855</v>
      </c>
      <c r="E9" s="169">
        <f aca="true" t="shared" si="0" ref="E9:E68">+D9/C9</f>
        <v>1.1133362199610306</v>
      </c>
      <c r="F9" s="45"/>
    </row>
    <row r="10" spans="1:6" ht="12.75" hidden="1">
      <c r="A10" s="25"/>
      <c r="B10" s="27"/>
      <c r="C10" s="24"/>
      <c r="D10" s="24"/>
      <c r="E10" s="169"/>
      <c r="F10" s="45"/>
    </row>
    <row r="11" spans="1:6" ht="13.5" thickBot="1">
      <c r="A11" s="25"/>
      <c r="B11" s="27"/>
      <c r="C11" s="24"/>
      <c r="D11" s="24"/>
      <c r="E11" s="169"/>
      <c r="F11" s="45"/>
    </row>
    <row r="12" spans="1:6" ht="13.5" hidden="1" thickBot="1">
      <c r="A12" s="88" t="s">
        <v>25</v>
      </c>
      <c r="B12" s="91" t="s">
        <v>26</v>
      </c>
      <c r="C12" s="92">
        <f>SUM(C13:C17)</f>
        <v>0</v>
      </c>
      <c r="D12" s="92">
        <f>SUM(D13:D17)</f>
        <v>0</v>
      </c>
      <c r="E12" s="170" t="e">
        <f t="shared" si="0"/>
        <v>#DIV/0!</v>
      </c>
      <c r="F12" s="45"/>
    </row>
    <row r="13" spans="1:6" ht="13.5" hidden="1" thickBot="1">
      <c r="A13" s="25"/>
      <c r="B13" s="26" t="s">
        <v>27</v>
      </c>
      <c r="C13" s="24"/>
      <c r="D13" s="24"/>
      <c r="E13" s="169" t="e">
        <f t="shared" si="0"/>
        <v>#DIV/0!</v>
      </c>
      <c r="F13" s="45"/>
    </row>
    <row r="14" spans="1:6" ht="13.5" hidden="1" thickBot="1">
      <c r="A14" s="25"/>
      <c r="B14" s="26" t="s">
        <v>8</v>
      </c>
      <c r="C14" s="191"/>
      <c r="D14" s="191"/>
      <c r="E14" s="245" t="e">
        <f t="shared" si="0"/>
        <v>#DIV/0!</v>
      </c>
      <c r="F14" s="45"/>
    </row>
    <row r="15" spans="1:6" ht="13.5" hidden="1" thickBot="1">
      <c r="A15" s="25"/>
      <c r="B15" s="26" t="s">
        <v>103</v>
      </c>
      <c r="C15" s="191"/>
      <c r="D15" s="191"/>
      <c r="E15" s="245" t="e">
        <f t="shared" si="0"/>
        <v>#DIV/0!</v>
      </c>
      <c r="F15" s="45"/>
    </row>
    <row r="16" spans="1:6" ht="13.5" hidden="1" thickBot="1">
      <c r="A16" s="25"/>
      <c r="B16" s="26" t="s">
        <v>73</v>
      </c>
      <c r="C16" s="191"/>
      <c r="D16" s="191"/>
      <c r="E16" s="245" t="e">
        <f t="shared" si="0"/>
        <v>#DIV/0!</v>
      </c>
      <c r="F16" s="45"/>
    </row>
    <row r="17" spans="1:6" ht="13.5" hidden="1" thickBot="1">
      <c r="A17" s="84"/>
      <c r="B17" s="27" t="s">
        <v>74</v>
      </c>
      <c r="C17" s="192"/>
      <c r="D17" s="192"/>
      <c r="E17" s="246" t="e">
        <f t="shared" si="0"/>
        <v>#DIV/0!</v>
      </c>
      <c r="F17" s="45"/>
    </row>
    <row r="18" spans="1:6" ht="13.5" hidden="1" thickBot="1">
      <c r="A18" s="88" t="s">
        <v>28</v>
      </c>
      <c r="B18" s="89" t="s">
        <v>29</v>
      </c>
      <c r="C18" s="92">
        <f>SUM(C19:C21)</f>
        <v>0</v>
      </c>
      <c r="D18" s="92">
        <f>SUM(D19:D21)</f>
        <v>0</v>
      </c>
      <c r="E18" s="170" t="e">
        <f t="shared" si="0"/>
        <v>#DIV/0!</v>
      </c>
      <c r="F18" s="45"/>
    </row>
    <row r="19" spans="1:6" ht="14.25" hidden="1" thickBot="1" thickTop="1">
      <c r="A19" s="21"/>
      <c r="B19" s="22" t="s">
        <v>10</v>
      </c>
      <c r="C19" s="193"/>
      <c r="D19" s="193"/>
      <c r="E19" s="247" t="e">
        <f t="shared" si="0"/>
        <v>#DIV/0!</v>
      </c>
      <c r="F19" s="45"/>
    </row>
    <row r="20" spans="1:6" ht="13.5" hidden="1" thickBot="1">
      <c r="A20" s="21"/>
      <c r="B20" s="93" t="s">
        <v>75</v>
      </c>
      <c r="C20" s="191"/>
      <c r="D20" s="191"/>
      <c r="E20" s="245" t="e">
        <f t="shared" si="0"/>
        <v>#DIV/0!</v>
      </c>
      <c r="F20" s="45"/>
    </row>
    <row r="21" spans="1:6" ht="13.5" hidden="1" thickBot="1">
      <c r="A21" s="84"/>
      <c r="B21" s="27" t="s">
        <v>12</v>
      </c>
      <c r="C21" s="192"/>
      <c r="D21" s="192"/>
      <c r="E21" s="246" t="e">
        <f t="shared" si="0"/>
        <v>#DIV/0!</v>
      </c>
      <c r="F21" s="45"/>
    </row>
    <row r="22" spans="1:6" ht="13.5" hidden="1" thickBot="1">
      <c r="A22" s="88" t="s">
        <v>30</v>
      </c>
      <c r="B22" s="91" t="s">
        <v>76</v>
      </c>
      <c r="C22" s="94">
        <f>SUM(C23:C29)</f>
        <v>0</v>
      </c>
      <c r="D22" s="94">
        <f>SUM(D23:D29)</f>
        <v>0</v>
      </c>
      <c r="E22" s="90" t="e">
        <f t="shared" si="0"/>
        <v>#DIV/0!</v>
      </c>
      <c r="F22" s="45"/>
    </row>
    <row r="23" spans="1:6" ht="14.25" hidden="1" thickBot="1" thickTop="1">
      <c r="A23" s="29"/>
      <c r="B23" s="22" t="s">
        <v>77</v>
      </c>
      <c r="C23" s="193"/>
      <c r="D23" s="193"/>
      <c r="E23" s="247" t="e">
        <f t="shared" si="0"/>
        <v>#DIV/0!</v>
      </c>
      <c r="F23" s="45"/>
    </row>
    <row r="24" spans="1:6" ht="13.5" hidden="1" thickBot="1">
      <c r="A24" s="30"/>
      <c r="B24" s="26" t="s">
        <v>78</v>
      </c>
      <c r="C24" s="191"/>
      <c r="D24" s="191"/>
      <c r="E24" s="245" t="e">
        <f t="shared" si="0"/>
        <v>#DIV/0!</v>
      </c>
      <c r="F24" s="45"/>
    </row>
    <row r="25" spans="1:6" ht="13.5" hidden="1" thickBot="1">
      <c r="A25" s="30"/>
      <c r="B25" s="25" t="s">
        <v>31</v>
      </c>
      <c r="C25" s="191"/>
      <c r="D25" s="191"/>
      <c r="E25" s="245" t="e">
        <f t="shared" si="0"/>
        <v>#DIV/0!</v>
      </c>
      <c r="F25" s="45"/>
    </row>
    <row r="26" spans="1:6" ht="13.5" hidden="1" thickBot="1">
      <c r="A26" s="209"/>
      <c r="B26" s="31" t="s">
        <v>105</v>
      </c>
      <c r="C26" s="163"/>
      <c r="D26" s="163"/>
      <c r="E26" s="248" t="e">
        <f t="shared" si="0"/>
        <v>#DIV/0!</v>
      </c>
      <c r="F26" s="45"/>
    </row>
    <row r="27" spans="1:6" ht="13.5" hidden="1" thickBot="1">
      <c r="A27" s="209"/>
      <c r="B27" s="31" t="s">
        <v>106</v>
      </c>
      <c r="C27" s="163"/>
      <c r="D27" s="163"/>
      <c r="E27" s="248" t="e">
        <f t="shared" si="0"/>
        <v>#DIV/0!</v>
      </c>
      <c r="F27" s="45"/>
    </row>
    <row r="28" spans="1:6" ht="13.5" hidden="1" thickBot="1">
      <c r="A28" s="209"/>
      <c r="B28" s="31" t="s">
        <v>32</v>
      </c>
      <c r="C28" s="163"/>
      <c r="D28" s="163"/>
      <c r="E28" s="248" t="e">
        <f t="shared" si="0"/>
        <v>#DIV/0!</v>
      </c>
      <c r="F28" s="45"/>
    </row>
    <row r="29" spans="1:6" ht="13.5" hidden="1" thickBot="1">
      <c r="A29" s="28"/>
      <c r="B29" s="7" t="s">
        <v>79</v>
      </c>
      <c r="C29" s="192"/>
      <c r="D29" s="192"/>
      <c r="E29" s="246" t="e">
        <f t="shared" si="0"/>
        <v>#DIV/0!</v>
      </c>
      <c r="F29" s="45"/>
    </row>
    <row r="30" spans="1:6" ht="13.5" hidden="1" thickBot="1">
      <c r="A30" s="88" t="s">
        <v>33</v>
      </c>
      <c r="B30" s="91" t="s">
        <v>80</v>
      </c>
      <c r="C30" s="94">
        <f>SUM(C31:C34)</f>
        <v>0</v>
      </c>
      <c r="D30" s="94">
        <f>SUM(D31:D34)</f>
        <v>0</v>
      </c>
      <c r="E30" s="90" t="e">
        <f t="shared" si="0"/>
        <v>#DIV/0!</v>
      </c>
      <c r="F30" s="45"/>
    </row>
    <row r="31" spans="1:6" ht="14.25" hidden="1" thickBot="1" thickTop="1">
      <c r="A31" s="95"/>
      <c r="B31" s="96" t="s">
        <v>11</v>
      </c>
      <c r="C31" s="191"/>
      <c r="D31" s="191"/>
      <c r="E31" s="245" t="e">
        <f t="shared" si="0"/>
        <v>#DIV/0!</v>
      </c>
      <c r="F31" s="45"/>
    </row>
    <row r="32" spans="1:6" ht="13.5" hidden="1" thickBot="1">
      <c r="A32" s="29"/>
      <c r="B32" s="33" t="s">
        <v>34</v>
      </c>
      <c r="C32" s="24"/>
      <c r="D32" s="24"/>
      <c r="E32" s="169" t="e">
        <f t="shared" si="0"/>
        <v>#DIV/0!</v>
      </c>
      <c r="F32" s="45"/>
    </row>
    <row r="33" spans="1:6" ht="13.5" hidden="1" thickBot="1">
      <c r="A33" s="30"/>
      <c r="B33" s="26" t="s">
        <v>173</v>
      </c>
      <c r="C33" s="34"/>
      <c r="D33" s="34"/>
      <c r="E33" s="172" t="e">
        <f t="shared" si="0"/>
        <v>#DIV/0!</v>
      </c>
      <c r="F33" s="45"/>
    </row>
    <row r="34" spans="1:6" ht="13.5" hidden="1" thickBot="1">
      <c r="A34" s="20"/>
      <c r="B34" s="27" t="s">
        <v>57</v>
      </c>
      <c r="C34" s="83"/>
      <c r="D34" s="83"/>
      <c r="E34" s="206" t="e">
        <f t="shared" si="0"/>
        <v>#DIV/0!</v>
      </c>
      <c r="F34" s="45"/>
    </row>
    <row r="35" spans="1:6" ht="13.5" thickBot="1">
      <c r="A35" s="324" t="s">
        <v>256</v>
      </c>
      <c r="B35" s="328" t="s">
        <v>224</v>
      </c>
      <c r="C35" s="329">
        <f>SUM(C36:C47)</f>
        <v>207559</v>
      </c>
      <c r="D35" s="329">
        <f>SUM(D36:D47)</f>
        <v>219307</v>
      </c>
      <c r="E35" s="327">
        <f t="shared" si="0"/>
        <v>1.056600773755896</v>
      </c>
      <c r="F35" s="45"/>
    </row>
    <row r="36" spans="1:6" ht="13.5" hidden="1" thickTop="1">
      <c r="A36" s="29"/>
      <c r="B36" s="26" t="s">
        <v>81</v>
      </c>
      <c r="C36" s="34"/>
      <c r="D36" s="34"/>
      <c r="E36" s="172" t="e">
        <f t="shared" si="0"/>
        <v>#DIV/0!</v>
      </c>
      <c r="F36" s="45"/>
    </row>
    <row r="37" spans="1:6" ht="13.5" hidden="1" thickTop="1">
      <c r="A37" s="29"/>
      <c r="B37" s="26" t="s">
        <v>172</v>
      </c>
      <c r="C37" s="34"/>
      <c r="D37" s="34"/>
      <c r="E37" s="172" t="e">
        <f t="shared" si="0"/>
        <v>#DIV/0!</v>
      </c>
      <c r="F37" s="45"/>
    </row>
    <row r="38" spans="1:6" ht="13.5" hidden="1" thickTop="1">
      <c r="A38" s="29"/>
      <c r="B38" s="26" t="s">
        <v>35</v>
      </c>
      <c r="C38" s="34"/>
      <c r="D38" s="34"/>
      <c r="E38" s="172" t="e">
        <f t="shared" si="0"/>
        <v>#DIV/0!</v>
      </c>
      <c r="F38" s="45"/>
    </row>
    <row r="39" spans="1:6" ht="13.5" thickTop="1">
      <c r="A39" s="29"/>
      <c r="B39" s="26" t="s">
        <v>367</v>
      </c>
      <c r="C39" s="163">
        <v>174652</v>
      </c>
      <c r="D39" s="163">
        <v>183926</v>
      </c>
      <c r="E39" s="248">
        <f t="shared" si="0"/>
        <v>1.0530998786157617</v>
      </c>
      <c r="F39" s="45"/>
    </row>
    <row r="40" spans="1:6" ht="12.75">
      <c r="A40" s="29"/>
      <c r="B40" s="26" t="s">
        <v>225</v>
      </c>
      <c r="C40" s="163">
        <v>32907</v>
      </c>
      <c r="D40" s="163">
        <v>35381</v>
      </c>
      <c r="E40" s="248">
        <f t="shared" si="0"/>
        <v>1.0751815723098428</v>
      </c>
      <c r="F40" s="45"/>
    </row>
    <row r="41" spans="1:6" ht="12.75">
      <c r="A41" s="29"/>
      <c r="B41" s="26"/>
      <c r="C41" s="163"/>
      <c r="D41" s="163"/>
      <c r="E41" s="248"/>
      <c r="F41" s="45"/>
    </row>
    <row r="42" spans="1:6" ht="13.5" thickBot="1">
      <c r="A42" s="30"/>
      <c r="B42" s="26"/>
      <c r="C42" s="276"/>
      <c r="D42" s="276"/>
      <c r="E42" s="280"/>
      <c r="F42" s="45"/>
    </row>
    <row r="43" spans="1:6" ht="13.5" hidden="1" thickBot="1">
      <c r="A43" s="20"/>
      <c r="B43" s="27" t="s">
        <v>82</v>
      </c>
      <c r="C43" s="32"/>
      <c r="D43" s="32"/>
      <c r="E43" s="173" t="e">
        <f t="shared" si="0"/>
        <v>#DIV/0!</v>
      </c>
      <c r="F43" s="45"/>
    </row>
    <row r="44" spans="1:6" ht="13.5" hidden="1" thickBot="1">
      <c r="A44" s="20"/>
      <c r="B44" s="27" t="s">
        <v>104</v>
      </c>
      <c r="C44" s="23"/>
      <c r="D44" s="23"/>
      <c r="E44" s="171" t="e">
        <f t="shared" si="0"/>
        <v>#DIV/0!</v>
      </c>
      <c r="F44" s="45"/>
    </row>
    <row r="45" spans="1:6" ht="13.5" hidden="1" thickBot="1">
      <c r="A45" s="20"/>
      <c r="B45" s="84" t="s">
        <v>83</v>
      </c>
      <c r="C45" s="97"/>
      <c r="D45" s="97"/>
      <c r="E45" s="174" t="e">
        <f t="shared" si="0"/>
        <v>#DIV/0!</v>
      </c>
      <c r="F45" s="45"/>
    </row>
    <row r="46" spans="1:6" ht="13.5" hidden="1" thickBot="1">
      <c r="A46" s="30"/>
      <c r="B46" s="26" t="s">
        <v>84</v>
      </c>
      <c r="C46" s="38"/>
      <c r="D46" s="38"/>
      <c r="E46" s="175" t="e">
        <f t="shared" si="0"/>
        <v>#DIV/0!</v>
      </c>
      <c r="F46" s="45"/>
    </row>
    <row r="47" spans="1:6" ht="13.5" hidden="1" thickBot="1">
      <c r="A47" s="28"/>
      <c r="B47" s="7" t="s">
        <v>107</v>
      </c>
      <c r="C47" s="97"/>
      <c r="D47" s="97"/>
      <c r="E47" s="174" t="e">
        <f t="shared" si="0"/>
        <v>#DIV/0!</v>
      </c>
      <c r="F47" s="45"/>
    </row>
    <row r="48" spans="1:6" ht="13.5" hidden="1" thickBot="1">
      <c r="A48" s="35" t="s">
        <v>37</v>
      </c>
      <c r="B48" s="98" t="s">
        <v>38</v>
      </c>
      <c r="C48" s="36"/>
      <c r="D48" s="36"/>
      <c r="E48" s="176" t="e">
        <f t="shared" si="0"/>
        <v>#DIV/0!</v>
      </c>
      <c r="F48" s="45"/>
    </row>
    <row r="49" spans="1:6" ht="13.5" hidden="1" thickBot="1">
      <c r="A49" s="35" t="s">
        <v>39</v>
      </c>
      <c r="B49" s="99" t="s">
        <v>85</v>
      </c>
      <c r="C49" s="100"/>
      <c r="D49" s="100"/>
      <c r="E49" s="101" t="e">
        <f t="shared" si="0"/>
        <v>#DIV/0!</v>
      </c>
      <c r="F49" s="45"/>
    </row>
    <row r="50" spans="1:9" ht="13.5" thickBot="1">
      <c r="A50" s="102" t="s">
        <v>22</v>
      </c>
      <c r="B50" s="37" t="s">
        <v>203</v>
      </c>
      <c r="C50" s="103">
        <f>C6+C12+C18+C22+C30+C35+C48+C49</f>
        <v>235273</v>
      </c>
      <c r="D50" s="103">
        <f>D6+D12+D18+D22+D30+D35+D48+D49</f>
        <v>250162</v>
      </c>
      <c r="E50" s="104">
        <f t="shared" si="0"/>
        <v>1.0632839297326935</v>
      </c>
      <c r="F50" s="45"/>
      <c r="I50" s="45"/>
    </row>
    <row r="51" spans="1:6" ht="17.25" customHeight="1" hidden="1">
      <c r="A51" s="29" t="s">
        <v>40</v>
      </c>
      <c r="B51" s="39" t="s">
        <v>41</v>
      </c>
      <c r="C51" s="38"/>
      <c r="D51" s="38"/>
      <c r="E51" s="175" t="e">
        <f t="shared" si="0"/>
        <v>#DIV/0!</v>
      </c>
      <c r="F51" s="45"/>
    </row>
    <row r="52" spans="1:6" ht="12.75" hidden="1">
      <c r="A52" s="29" t="s">
        <v>24</v>
      </c>
      <c r="B52" s="39" t="s">
        <v>86</v>
      </c>
      <c r="C52" s="194"/>
      <c r="D52" s="194"/>
      <c r="E52" s="249" t="e">
        <f t="shared" si="0"/>
        <v>#DIV/0!</v>
      </c>
      <c r="F52" s="45"/>
    </row>
    <row r="53" spans="1:6" ht="12.75" hidden="1">
      <c r="A53" s="30" t="s">
        <v>28</v>
      </c>
      <c r="B53" s="10" t="s">
        <v>9</v>
      </c>
      <c r="C53" s="52"/>
      <c r="D53" s="52"/>
      <c r="E53" s="207" t="e">
        <f t="shared" si="0"/>
        <v>#DIV/0!</v>
      </c>
      <c r="F53" s="45"/>
    </row>
    <row r="54" spans="1:6" ht="12.75" hidden="1">
      <c r="A54" s="20" t="s">
        <v>30</v>
      </c>
      <c r="B54" s="40" t="s">
        <v>42</v>
      </c>
      <c r="C54" s="53"/>
      <c r="D54" s="53"/>
      <c r="E54" s="177" t="e">
        <f t="shared" si="0"/>
        <v>#DIV/0!</v>
      </c>
      <c r="F54" s="45"/>
    </row>
    <row r="55" spans="1:6" ht="12.75" hidden="1">
      <c r="A55" s="20"/>
      <c r="B55" s="105" t="s">
        <v>87</v>
      </c>
      <c r="C55" s="86"/>
      <c r="D55" s="86"/>
      <c r="E55" s="208" t="e">
        <f t="shared" si="0"/>
        <v>#DIV/0!</v>
      </c>
      <c r="F55" s="45"/>
    </row>
    <row r="56" spans="1:6" ht="12.75" hidden="1">
      <c r="A56" s="20"/>
      <c r="B56" s="105" t="s">
        <v>88</v>
      </c>
      <c r="C56" s="86"/>
      <c r="D56" s="86"/>
      <c r="E56" s="208" t="e">
        <f t="shared" si="0"/>
        <v>#DIV/0!</v>
      </c>
      <c r="F56" s="45"/>
    </row>
    <row r="57" spans="1:6" ht="12.75" hidden="1">
      <c r="A57" s="20"/>
      <c r="B57" s="105" t="s">
        <v>89</v>
      </c>
      <c r="C57" s="86"/>
      <c r="D57" s="86"/>
      <c r="E57" s="208" t="e">
        <f t="shared" si="0"/>
        <v>#DIV/0!</v>
      </c>
      <c r="F57" s="45"/>
    </row>
    <row r="58" spans="1:6" ht="12.75" hidden="1">
      <c r="A58" s="20"/>
      <c r="B58" s="105" t="s">
        <v>90</v>
      </c>
      <c r="C58" s="86"/>
      <c r="D58" s="86"/>
      <c r="E58" s="208" t="e">
        <f t="shared" si="0"/>
        <v>#DIV/0!</v>
      </c>
      <c r="F58" s="45"/>
    </row>
    <row r="59" spans="1:6" ht="12.75" hidden="1">
      <c r="A59" s="20" t="s">
        <v>33</v>
      </c>
      <c r="B59" s="105" t="s">
        <v>43</v>
      </c>
      <c r="C59" s="86"/>
      <c r="D59" s="86"/>
      <c r="E59" s="208" t="e">
        <f t="shared" si="0"/>
        <v>#DIV/0!</v>
      </c>
      <c r="F59" s="45"/>
    </row>
    <row r="60" spans="1:6" ht="12.75" hidden="1">
      <c r="A60" s="20" t="s">
        <v>36</v>
      </c>
      <c r="B60" s="105" t="s">
        <v>91</v>
      </c>
      <c r="C60" s="86"/>
      <c r="D60" s="86"/>
      <c r="E60" s="208" t="e">
        <f t="shared" si="0"/>
        <v>#DIV/0!</v>
      </c>
      <c r="F60" s="45"/>
    </row>
    <row r="61" spans="1:6" ht="12.75" hidden="1">
      <c r="A61" s="20"/>
      <c r="B61" s="105" t="s">
        <v>44</v>
      </c>
      <c r="C61" s="86"/>
      <c r="D61" s="86"/>
      <c r="E61" s="208" t="e">
        <f t="shared" si="0"/>
        <v>#DIV/0!</v>
      </c>
      <c r="F61" s="45"/>
    </row>
    <row r="62" spans="1:6" ht="12.75" hidden="1">
      <c r="A62" s="20"/>
      <c r="B62" s="105" t="s">
        <v>71</v>
      </c>
      <c r="C62" s="86"/>
      <c r="D62" s="86"/>
      <c r="E62" s="208" t="e">
        <f t="shared" si="0"/>
        <v>#DIV/0!</v>
      </c>
      <c r="F62" s="45"/>
    </row>
    <row r="63" spans="1:6" ht="12.75" hidden="1">
      <c r="A63" s="20"/>
      <c r="B63" s="105" t="s">
        <v>45</v>
      </c>
      <c r="C63" s="86"/>
      <c r="D63" s="86"/>
      <c r="E63" s="208" t="e">
        <f t="shared" si="0"/>
        <v>#DIV/0!</v>
      </c>
      <c r="F63" s="45"/>
    </row>
    <row r="64" spans="1:6" ht="12.75" hidden="1">
      <c r="A64" s="20"/>
      <c r="B64" s="105" t="s">
        <v>68</v>
      </c>
      <c r="C64" s="86"/>
      <c r="D64" s="86"/>
      <c r="E64" s="208" t="e">
        <f t="shared" si="0"/>
        <v>#DIV/0!</v>
      </c>
      <c r="F64" s="45"/>
    </row>
    <row r="65" spans="1:6" ht="12.75" hidden="1">
      <c r="A65" s="20"/>
      <c r="B65" s="105" t="s">
        <v>69</v>
      </c>
      <c r="C65" s="86"/>
      <c r="D65" s="86"/>
      <c r="E65" s="208" t="e">
        <f t="shared" si="0"/>
        <v>#DIV/0!</v>
      </c>
      <c r="F65" s="45"/>
    </row>
    <row r="66" spans="1:6" ht="13.5" hidden="1" thickBot="1">
      <c r="A66" s="102" t="s">
        <v>40</v>
      </c>
      <c r="B66" s="37" t="s">
        <v>92</v>
      </c>
      <c r="C66" s="103">
        <f>C52+C53+C54+C60+C59</f>
        <v>0</v>
      </c>
      <c r="D66" s="103">
        <f>D52+D53+D54+D60+D59</f>
        <v>0</v>
      </c>
      <c r="E66" s="104" t="e">
        <f t="shared" si="0"/>
        <v>#DIV/0!</v>
      </c>
      <c r="F66" s="45"/>
    </row>
    <row r="67" spans="1:6" ht="12.75" hidden="1">
      <c r="A67" s="106" t="s">
        <v>46</v>
      </c>
      <c r="B67" s="107" t="s">
        <v>93</v>
      </c>
      <c r="C67" s="108"/>
      <c r="D67" s="108"/>
      <c r="E67" s="178" t="e">
        <f t="shared" si="0"/>
        <v>#DIV/0!</v>
      </c>
      <c r="F67" s="45"/>
    </row>
    <row r="68" spans="1:6" ht="13.5" thickBot="1">
      <c r="A68" s="42" t="s">
        <v>47</v>
      </c>
      <c r="B68" s="43" t="s">
        <v>94</v>
      </c>
      <c r="C68" s="44">
        <f>C50+C66+C67</f>
        <v>235273</v>
      </c>
      <c r="D68" s="44">
        <f>D50+D66+D67</f>
        <v>250162</v>
      </c>
      <c r="E68" s="179">
        <f t="shared" si="0"/>
        <v>1.0632839297326935</v>
      </c>
      <c r="F68" s="45"/>
    </row>
    <row r="69" spans="3:4" ht="12.75">
      <c r="C69" s="82"/>
      <c r="D69" s="82"/>
    </row>
    <row r="70" spans="3:4" ht="12.75">
      <c r="C70" s="45"/>
      <c r="D70" s="45"/>
    </row>
    <row r="71" spans="3:4" ht="12.75">
      <c r="C71" s="45"/>
      <c r="D71" s="45"/>
    </row>
    <row r="77" spans="3:5" ht="12.75">
      <c r="C77" s="41"/>
      <c r="D77" s="41"/>
      <c r="E77" s="165"/>
    </row>
    <row r="78" spans="3:5" ht="12.75">
      <c r="C78" s="41"/>
      <c r="D78" s="41"/>
      <c r="E78" s="165"/>
    </row>
    <row r="79" spans="3:5" ht="12.75">
      <c r="C79" s="41"/>
      <c r="D79" s="41"/>
      <c r="E79" s="165"/>
    </row>
    <row r="80" spans="3:5" ht="12.75">
      <c r="C80" s="41"/>
      <c r="D80" s="41"/>
      <c r="E80" s="165"/>
    </row>
    <row r="81" spans="3:5" ht="12.75">
      <c r="C81" s="41"/>
      <c r="D81" s="41"/>
      <c r="E81" s="165"/>
    </row>
    <row r="82" spans="3:5" ht="12.75">
      <c r="C82" s="41"/>
      <c r="D82" s="41"/>
      <c r="E82" s="165"/>
    </row>
    <row r="83" spans="3:5" ht="12.75">
      <c r="C83" s="41"/>
      <c r="D83" s="41"/>
      <c r="E83" s="165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2/C.sz.melléklet&amp;C&amp;"Arial,Félkövér"&amp;12Kispatak Óvoda
2015.évi bevételei forrásonként&amp;R
adatok eFt-ban</oddHeader>
    <oddFooter>&amp;L&amp;8&amp;D&amp;C&amp;P&amp;R&amp;F</oddFoot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45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61.7109375" style="309" customWidth="1"/>
    <col min="2" max="2" width="17.28125" style="309" bestFit="1" customWidth="1"/>
    <col min="3" max="3" width="19.7109375" style="310" hidden="1" customWidth="1"/>
    <col min="4" max="5" width="14.7109375" style="430" hidden="1" customWidth="1"/>
    <col min="6" max="6" width="14.7109375" style="430" customWidth="1"/>
    <col min="7" max="7" width="14.7109375" style="430" hidden="1" customWidth="1"/>
    <col min="8" max="16384" width="9.140625" style="281" customWidth="1"/>
  </cols>
  <sheetData>
    <row r="1" spans="1:7" ht="12.75">
      <c r="A1" s="336"/>
      <c r="B1" s="337"/>
      <c r="C1" s="337"/>
      <c r="D1" s="389"/>
      <c r="E1" s="389"/>
      <c r="F1" s="389"/>
      <c r="G1" s="390"/>
    </row>
    <row r="2" spans="1:7" ht="13.5">
      <c r="A2" s="313" t="s">
        <v>177</v>
      </c>
      <c r="B2" s="322" t="s">
        <v>191</v>
      </c>
      <c r="C2" s="282" t="s">
        <v>181</v>
      </c>
      <c r="D2" s="283" t="s">
        <v>182</v>
      </c>
      <c r="E2" s="283" t="s">
        <v>183</v>
      </c>
      <c r="F2" s="283" t="s">
        <v>5</v>
      </c>
      <c r="G2" s="314" t="s">
        <v>184</v>
      </c>
    </row>
    <row r="3" spans="1:7" ht="12.75">
      <c r="A3" s="315"/>
      <c r="B3" s="284"/>
      <c r="C3" s="284"/>
      <c r="D3" s="390"/>
      <c r="E3" s="390"/>
      <c r="F3" s="390"/>
      <c r="G3" s="391"/>
    </row>
    <row r="4" spans="1:7" ht="12.75" hidden="1">
      <c r="A4" s="316" t="s">
        <v>333</v>
      </c>
      <c r="B4" s="290" t="s">
        <v>334</v>
      </c>
      <c r="C4" s="291">
        <f>19.72*4580000</f>
        <v>90317600</v>
      </c>
      <c r="D4" s="292"/>
      <c r="E4" s="293">
        <f>C4</f>
        <v>90317600</v>
      </c>
      <c r="F4" s="390"/>
      <c r="G4" s="391"/>
    </row>
    <row r="5" spans="1:7" ht="12.75" hidden="1">
      <c r="A5" s="317" t="s">
        <v>335</v>
      </c>
      <c r="B5" s="294"/>
      <c r="C5" s="295">
        <f>C6+C7+C8+C9</f>
        <v>34761382</v>
      </c>
      <c r="D5" s="293">
        <f>+C5</f>
        <v>34761382</v>
      </c>
      <c r="E5" s="292"/>
      <c r="F5" s="390"/>
      <c r="G5" s="391"/>
    </row>
    <row r="6" spans="1:7" ht="12" hidden="1">
      <c r="A6" s="392" t="s">
        <v>336</v>
      </c>
      <c r="B6" s="393"/>
      <c r="C6" s="394">
        <v>8931482</v>
      </c>
      <c r="D6" s="395"/>
      <c r="E6" s="396"/>
      <c r="F6" s="397"/>
      <c r="G6" s="398"/>
    </row>
    <row r="7" spans="1:7" ht="12" hidden="1">
      <c r="A7" s="399" t="s">
        <v>337</v>
      </c>
      <c r="B7" s="400"/>
      <c r="C7" s="401">
        <v>18080000</v>
      </c>
      <c r="D7" s="395"/>
      <c r="E7" s="396"/>
      <c r="F7" s="397"/>
      <c r="G7" s="398"/>
    </row>
    <row r="8" spans="1:7" ht="12" hidden="1">
      <c r="A8" s="399" t="s">
        <v>338</v>
      </c>
      <c r="B8" s="400"/>
      <c r="C8" s="401">
        <v>100000</v>
      </c>
      <c r="D8" s="395"/>
      <c r="E8" s="396"/>
      <c r="F8" s="397"/>
      <c r="G8" s="398"/>
    </row>
    <row r="9" spans="1:7" ht="12" hidden="1">
      <c r="A9" s="399" t="s">
        <v>339</v>
      </c>
      <c r="B9" s="400"/>
      <c r="C9" s="401">
        <v>7649900</v>
      </c>
      <c r="D9" s="395"/>
      <c r="E9" s="396"/>
      <c r="F9" s="397"/>
      <c r="G9" s="398"/>
    </row>
    <row r="10" spans="1:7" ht="12.75" hidden="1">
      <c r="A10" s="402" t="s">
        <v>340</v>
      </c>
      <c r="B10" s="403"/>
      <c r="C10" s="404">
        <v>13292958</v>
      </c>
      <c r="D10" s="405">
        <f>C10</f>
        <v>13292958</v>
      </c>
      <c r="E10" s="406"/>
      <c r="F10" s="407"/>
      <c r="G10" s="408"/>
    </row>
    <row r="11" spans="1:7" ht="12.75" hidden="1">
      <c r="A11" s="402" t="s">
        <v>341</v>
      </c>
      <c r="B11" s="409"/>
      <c r="C11" s="404">
        <v>33150</v>
      </c>
      <c r="D11" s="405">
        <f>C11-E11</f>
        <v>33150</v>
      </c>
      <c r="E11" s="405"/>
      <c r="F11" s="410"/>
      <c r="G11" s="411"/>
    </row>
    <row r="12" spans="1:7" ht="12.75" hidden="1">
      <c r="A12" s="402" t="s">
        <v>342</v>
      </c>
      <c r="B12" s="409"/>
      <c r="C12" s="404">
        <v>344100</v>
      </c>
      <c r="D12" s="405">
        <f>C12-E12</f>
        <v>344100</v>
      </c>
      <c r="E12" s="405"/>
      <c r="F12" s="410"/>
      <c r="G12" s="411"/>
    </row>
    <row r="13" spans="1:7" ht="12.75" hidden="1">
      <c r="A13" s="412" t="s">
        <v>343</v>
      </c>
      <c r="B13" s="286"/>
      <c r="C13" s="287">
        <f>+C4+C5+C10+C11+C12</f>
        <v>138749190</v>
      </c>
      <c r="D13" s="289">
        <f>+D5+D10+D11+D12</f>
        <v>48431590</v>
      </c>
      <c r="E13" s="289">
        <f>SUM(E4:E12)</f>
        <v>90317600</v>
      </c>
      <c r="F13" s="413"/>
      <c r="G13" s="414"/>
    </row>
    <row r="14" spans="1:7" ht="12.75">
      <c r="A14" s="415"/>
      <c r="B14" s="409"/>
      <c r="C14" s="416"/>
      <c r="D14" s="417"/>
      <c r="E14" s="410"/>
      <c r="F14" s="410"/>
      <c r="G14" s="411"/>
    </row>
    <row r="15" spans="1:7" ht="12.75">
      <c r="A15" s="318" t="s">
        <v>193</v>
      </c>
      <c r="B15" s="297" t="s">
        <v>344</v>
      </c>
      <c r="C15" s="298">
        <v>80548800</v>
      </c>
      <c r="D15" s="390"/>
      <c r="E15" s="390"/>
      <c r="F15" s="298">
        <f>+C15</f>
        <v>80548800</v>
      </c>
      <c r="G15" s="391"/>
    </row>
    <row r="16" spans="1:7" ht="12.75">
      <c r="A16" s="318" t="s">
        <v>196</v>
      </c>
      <c r="B16" s="297" t="s">
        <v>192</v>
      </c>
      <c r="C16" s="298">
        <v>21600000</v>
      </c>
      <c r="D16" s="390"/>
      <c r="E16" s="390"/>
      <c r="F16" s="298">
        <f aca="true" t="shared" si="0" ref="F16:F22">+C16</f>
        <v>21600000</v>
      </c>
      <c r="G16" s="391"/>
    </row>
    <row r="17" spans="1:7" ht="12.75">
      <c r="A17" s="318" t="s">
        <v>194</v>
      </c>
      <c r="B17" s="297" t="s">
        <v>345</v>
      </c>
      <c r="C17" s="298">
        <v>41381600</v>
      </c>
      <c r="D17" s="390"/>
      <c r="E17" s="390"/>
      <c r="F17" s="298">
        <f t="shared" si="0"/>
        <v>41381600</v>
      </c>
      <c r="G17" s="391"/>
    </row>
    <row r="18" spans="1:7" ht="12.75">
      <c r="A18" s="318" t="s">
        <v>195</v>
      </c>
      <c r="B18" s="297" t="s">
        <v>345</v>
      </c>
      <c r="C18" s="298">
        <v>1046500</v>
      </c>
      <c r="D18" s="390"/>
      <c r="E18" s="390"/>
      <c r="F18" s="298">
        <f t="shared" si="0"/>
        <v>1046500</v>
      </c>
      <c r="G18" s="391"/>
    </row>
    <row r="19" spans="1:7" ht="12.75">
      <c r="A19" s="318" t="s">
        <v>197</v>
      </c>
      <c r="B19" s="297" t="s">
        <v>192</v>
      </c>
      <c r="C19" s="298">
        <v>10800000</v>
      </c>
      <c r="D19" s="390"/>
      <c r="E19" s="390"/>
      <c r="F19" s="298">
        <f t="shared" si="0"/>
        <v>10800000</v>
      </c>
      <c r="G19" s="391"/>
    </row>
    <row r="20" spans="1:7" ht="12.75">
      <c r="A20" s="318" t="s">
        <v>199</v>
      </c>
      <c r="B20" s="297" t="s">
        <v>346</v>
      </c>
      <c r="C20" s="298">
        <v>15820000</v>
      </c>
      <c r="D20" s="390"/>
      <c r="E20" s="390"/>
      <c r="F20" s="298">
        <f t="shared" si="0"/>
        <v>15820000</v>
      </c>
      <c r="G20" s="391"/>
    </row>
    <row r="21" spans="1:7" ht="12.75">
      <c r="A21" s="318" t="s">
        <v>198</v>
      </c>
      <c r="B21" s="297" t="s">
        <v>347</v>
      </c>
      <c r="C21" s="298">
        <v>8166667</v>
      </c>
      <c r="D21" s="390"/>
      <c r="E21" s="390"/>
      <c r="F21" s="298">
        <f t="shared" si="0"/>
        <v>8166667</v>
      </c>
      <c r="G21" s="391"/>
    </row>
    <row r="22" spans="1:7" ht="12.75">
      <c r="A22" s="318" t="s">
        <v>348</v>
      </c>
      <c r="B22" s="418" t="s">
        <v>349</v>
      </c>
      <c r="C22" s="298">
        <v>4562000</v>
      </c>
      <c r="D22" s="390"/>
      <c r="E22" s="390"/>
      <c r="F22" s="298">
        <f t="shared" si="0"/>
        <v>4562000</v>
      </c>
      <c r="G22" s="391"/>
    </row>
    <row r="23" spans="1:7" ht="26.25">
      <c r="A23" s="412" t="s">
        <v>350</v>
      </c>
      <c r="B23" s="286"/>
      <c r="C23" s="287">
        <f>SUM(C15:C22)</f>
        <v>183925567</v>
      </c>
      <c r="D23" s="288"/>
      <c r="E23" s="289"/>
      <c r="F23" s="289">
        <f>SUM(F15:F22)</f>
        <v>183925567</v>
      </c>
      <c r="G23" s="414"/>
    </row>
    <row r="24" spans="1:7" ht="13.5" thickBot="1">
      <c r="A24" s="318"/>
      <c r="B24" s="297"/>
      <c r="C24" s="298"/>
      <c r="D24" s="390"/>
      <c r="E24" s="390"/>
      <c r="F24" s="298"/>
      <c r="G24" s="391"/>
    </row>
    <row r="25" spans="1:7" ht="12.75" hidden="1">
      <c r="A25" s="318" t="s">
        <v>351</v>
      </c>
      <c r="B25" s="297"/>
      <c r="C25" s="298">
        <v>20172220</v>
      </c>
      <c r="D25" s="302">
        <f aca="true" t="shared" si="1" ref="D25:D30">+C25</f>
        <v>20172220</v>
      </c>
      <c r="E25" s="410"/>
      <c r="F25" s="298"/>
      <c r="G25" s="391"/>
    </row>
    <row r="26" spans="1:7" ht="12.75" hidden="1">
      <c r="A26" s="318" t="s">
        <v>200</v>
      </c>
      <c r="B26" s="297"/>
      <c r="C26" s="298">
        <v>2954995</v>
      </c>
      <c r="D26" s="298">
        <f t="shared" si="1"/>
        <v>2954995</v>
      </c>
      <c r="E26" s="390"/>
      <c r="F26" s="298"/>
      <c r="G26" s="391"/>
    </row>
    <row r="27" spans="1:7" ht="12.75" hidden="1">
      <c r="A27" s="318" t="s">
        <v>201</v>
      </c>
      <c r="B27" s="297"/>
      <c r="C27" s="298">
        <v>2954995</v>
      </c>
      <c r="D27" s="298">
        <f t="shared" si="1"/>
        <v>2954995</v>
      </c>
      <c r="E27" s="390"/>
      <c r="F27" s="298"/>
      <c r="G27" s="391"/>
    </row>
    <row r="28" spans="1:7" ht="12.75" hidden="1">
      <c r="A28" s="318" t="s">
        <v>202</v>
      </c>
      <c r="B28" s="297"/>
      <c r="C28" s="298">
        <v>1107200</v>
      </c>
      <c r="D28" s="298">
        <f t="shared" si="1"/>
        <v>1107200</v>
      </c>
      <c r="E28" s="390"/>
      <c r="F28" s="298"/>
      <c r="G28" s="391"/>
    </row>
    <row r="29" spans="1:7" ht="12.75" hidden="1">
      <c r="A29" s="318" t="s">
        <v>352</v>
      </c>
      <c r="B29" s="297" t="s">
        <v>353</v>
      </c>
      <c r="C29" s="298">
        <v>28054080</v>
      </c>
      <c r="D29" s="298">
        <f t="shared" si="1"/>
        <v>28054080</v>
      </c>
      <c r="E29" s="390"/>
      <c r="F29" s="298"/>
      <c r="G29" s="391"/>
    </row>
    <row r="30" spans="1:7" s="299" customFormat="1" ht="12.75" hidden="1">
      <c r="A30" s="338" t="s">
        <v>354</v>
      </c>
      <c r="B30" s="297"/>
      <c r="C30" s="298">
        <v>17225913</v>
      </c>
      <c r="D30" s="298">
        <f t="shared" si="1"/>
        <v>17225913</v>
      </c>
      <c r="E30" s="390"/>
      <c r="F30" s="298"/>
      <c r="G30" s="391"/>
    </row>
    <row r="31" spans="1:7" ht="12.75" hidden="1">
      <c r="A31" s="318"/>
      <c r="B31" s="297"/>
      <c r="C31" s="298"/>
      <c r="D31" s="390"/>
      <c r="E31" s="390"/>
      <c r="F31" s="298"/>
      <c r="G31" s="391"/>
    </row>
    <row r="32" spans="1:7" ht="26.25" hidden="1">
      <c r="A32" s="419" t="s">
        <v>355</v>
      </c>
      <c r="B32" s="296"/>
      <c r="C32" s="287">
        <f>SUM(C25:C31)</f>
        <v>72469403</v>
      </c>
      <c r="D32" s="287">
        <f>SUM(D25:D31)</f>
        <v>72469403</v>
      </c>
      <c r="E32" s="323"/>
      <c r="F32" s="287">
        <f>SUM(F25:F31)</f>
        <v>0</v>
      </c>
      <c r="G32" s="414"/>
    </row>
    <row r="33" spans="1:7" ht="12.75" hidden="1">
      <c r="A33" s="318"/>
      <c r="B33" s="297"/>
      <c r="C33" s="298"/>
      <c r="D33" s="293"/>
      <c r="E33" s="293">
        <f>+C33</f>
        <v>0</v>
      </c>
      <c r="F33" s="390"/>
      <c r="G33" s="391"/>
    </row>
    <row r="34" spans="1:7" ht="12.75" hidden="1">
      <c r="A34" s="420" t="s">
        <v>211</v>
      </c>
      <c r="B34" s="421" t="s">
        <v>356</v>
      </c>
      <c r="C34" s="422">
        <v>8528340</v>
      </c>
      <c r="D34" s="423"/>
      <c r="E34" s="423"/>
      <c r="F34" s="423"/>
      <c r="G34" s="424">
        <v>8528340</v>
      </c>
    </row>
    <row r="35" spans="1:7" ht="12.75" hidden="1">
      <c r="A35" s="319"/>
      <c r="B35" s="300"/>
      <c r="C35" s="301"/>
      <c r="D35" s="389"/>
      <c r="E35" s="389"/>
      <c r="F35" s="389"/>
      <c r="G35" s="320"/>
    </row>
    <row r="36" spans="1:7" ht="12.75" hidden="1">
      <c r="A36" s="318" t="s">
        <v>357</v>
      </c>
      <c r="B36" s="297" t="s">
        <v>358</v>
      </c>
      <c r="C36" s="302"/>
      <c r="D36" s="390"/>
      <c r="E36" s="390"/>
      <c r="F36" s="390"/>
      <c r="G36" s="391"/>
    </row>
    <row r="37" spans="1:7" ht="12.75" hidden="1">
      <c r="A37" s="318" t="s">
        <v>359</v>
      </c>
      <c r="B37" s="297" t="s">
        <v>185</v>
      </c>
      <c r="C37" s="302"/>
      <c r="D37" s="390"/>
      <c r="E37" s="390"/>
      <c r="F37" s="390"/>
      <c r="G37" s="391"/>
    </row>
    <row r="38" spans="1:7" ht="13.5" hidden="1" thickBot="1">
      <c r="A38" s="321" t="s">
        <v>360</v>
      </c>
      <c r="B38" s="303" t="s">
        <v>185</v>
      </c>
      <c r="C38" s="304"/>
      <c r="D38" s="425"/>
      <c r="E38" s="425"/>
      <c r="F38" s="425"/>
      <c r="G38" s="426"/>
    </row>
    <row r="39" spans="1:7" ht="14.25" thickBot="1">
      <c r="A39" s="427" t="s">
        <v>178</v>
      </c>
      <c r="B39" s="428"/>
      <c r="C39" s="429">
        <f>+C13+C23+C32+C34</f>
        <v>403672500</v>
      </c>
      <c r="D39" s="429">
        <f>+D13+D23+D32+D34</f>
        <v>120900993</v>
      </c>
      <c r="E39" s="429">
        <f>+E13+E23+E32+E34</f>
        <v>90317600</v>
      </c>
      <c r="F39" s="429">
        <f>+F13+F23+F32+F34</f>
        <v>183925567</v>
      </c>
      <c r="G39" s="429">
        <f>+G13+G23+G32+G34</f>
        <v>8528340</v>
      </c>
    </row>
    <row r="40" spans="1:3" ht="13.5">
      <c r="A40" s="305"/>
      <c r="B40" s="305"/>
      <c r="C40" s="306"/>
    </row>
    <row r="41" spans="1:7" s="299" customFormat="1" ht="13.5">
      <c r="A41" s="307"/>
      <c r="B41" s="307"/>
      <c r="C41" s="285" t="s">
        <v>361</v>
      </c>
      <c r="D41" s="431"/>
      <c r="E41" s="430"/>
      <c r="F41" s="430"/>
      <c r="G41" s="431"/>
    </row>
    <row r="43" ht="13.5">
      <c r="C43" s="308">
        <f>+C39+6000000</f>
        <v>409672500</v>
      </c>
    </row>
    <row r="45" ht="13.5">
      <c r="C45" s="285"/>
    </row>
  </sheetData>
  <sheetProtection/>
  <printOptions horizontalCentered="1"/>
  <pageMargins left="0.5905511811023623" right="0.3937007874015748" top="1.4960629921259843" bottom="0.5905511811023623" header="0.2755905511811024" footer="0.15748031496062992"/>
  <pageSetup fitToHeight="1" fitToWidth="1" horizontalDpi="300" verticalDpi="300" orientation="landscape" r:id="rId1"/>
  <headerFooter alignWithMargins="0">
    <oddHeader>&amp;L3/C.sz. melléklet&amp;C&amp;"Arial,Félkövér"Kispatak Óvoda
 2015.évi állami támogatás részletezése &amp;Radatok FT-ban</oddHeader>
    <oddFooter>&amp;L&amp;9&amp;D&amp;C&amp;P&amp;R&amp;F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81" bestFit="1" customWidth="1"/>
    <col min="9" max="16384" width="9.140625" style="3" customWidth="1"/>
  </cols>
  <sheetData>
    <row r="1" ht="13.5" thickBot="1"/>
    <row r="2" spans="1:8" s="213" customFormat="1" ht="39" thickBot="1">
      <c r="A2" s="210"/>
      <c r="B2" s="211"/>
      <c r="C2" s="73" t="s">
        <v>158</v>
      </c>
      <c r="D2" s="73" t="s">
        <v>160</v>
      </c>
      <c r="E2" s="73" t="s">
        <v>168</v>
      </c>
      <c r="F2" s="73" t="s">
        <v>166</v>
      </c>
      <c r="G2" s="73" t="s">
        <v>167</v>
      </c>
      <c r="H2" s="212" t="s">
        <v>20</v>
      </c>
    </row>
    <row r="3" spans="1:8" ht="31.5" customHeight="1" thickBot="1">
      <c r="A3" s="68" t="s">
        <v>7</v>
      </c>
      <c r="B3" s="63" t="s">
        <v>3</v>
      </c>
      <c r="C3" s="111" t="s">
        <v>66</v>
      </c>
      <c r="D3" s="111" t="s">
        <v>66</v>
      </c>
      <c r="E3" s="111" t="s">
        <v>66</v>
      </c>
      <c r="F3" s="111" t="s">
        <v>66</v>
      </c>
      <c r="G3" s="111" t="s">
        <v>66</v>
      </c>
      <c r="H3" s="166" t="s">
        <v>21</v>
      </c>
    </row>
    <row r="4" spans="1:8" ht="12.75">
      <c r="A4" s="6"/>
      <c r="B4" s="138" t="s">
        <v>13</v>
      </c>
      <c r="C4" s="145"/>
      <c r="D4" s="145"/>
      <c r="E4" s="145"/>
      <c r="F4" s="145"/>
      <c r="G4" s="145"/>
      <c r="H4" s="182"/>
    </row>
    <row r="5" spans="1:9" ht="12.75">
      <c r="A5" s="6">
        <v>1</v>
      </c>
      <c r="B5" s="139" t="s">
        <v>14</v>
      </c>
      <c r="C5" s="112">
        <v>173107</v>
      </c>
      <c r="D5" s="112">
        <v>0</v>
      </c>
      <c r="E5" s="112">
        <f>+C5+D5</f>
        <v>173107</v>
      </c>
      <c r="F5" s="112">
        <f aca="true" t="shared" si="0" ref="F5:F11">+G5-E5</f>
        <v>0</v>
      </c>
      <c r="G5" s="112">
        <v>173107</v>
      </c>
      <c r="H5" s="183">
        <f aca="true" t="shared" si="1" ref="H5:H14">+G5/E5</f>
        <v>1</v>
      </c>
      <c r="I5" s="190"/>
    </row>
    <row r="6" spans="1:9" ht="12.75">
      <c r="A6" s="6">
        <v>2</v>
      </c>
      <c r="B6" s="139" t="s">
        <v>98</v>
      </c>
      <c r="C6" s="113">
        <f>61200</f>
        <v>61200</v>
      </c>
      <c r="D6" s="113">
        <v>0</v>
      </c>
      <c r="E6" s="112">
        <f aca="true" t="shared" si="2" ref="E6:E11">+C6+D6</f>
        <v>61200</v>
      </c>
      <c r="F6" s="113">
        <f t="shared" si="0"/>
        <v>0</v>
      </c>
      <c r="G6" s="113">
        <f>61200</f>
        <v>61200</v>
      </c>
      <c r="H6" s="183">
        <f t="shared" si="1"/>
        <v>1</v>
      </c>
      <c r="I6" s="190"/>
    </row>
    <row r="7" spans="1:9" ht="12.75">
      <c r="A7" s="6">
        <v>4</v>
      </c>
      <c r="B7" s="8" t="s">
        <v>62</v>
      </c>
      <c r="C7" s="114">
        <f>31285</f>
        <v>31285</v>
      </c>
      <c r="D7" s="114">
        <v>0</v>
      </c>
      <c r="E7" s="112">
        <f t="shared" si="2"/>
        <v>31285</v>
      </c>
      <c r="F7" s="114">
        <f t="shared" si="0"/>
        <v>0</v>
      </c>
      <c r="G7" s="114">
        <f>31285</f>
        <v>31285</v>
      </c>
      <c r="H7" s="183">
        <f t="shared" si="1"/>
        <v>1</v>
      </c>
      <c r="I7" s="190"/>
    </row>
    <row r="8" spans="1:9" ht="12.75">
      <c r="A8" s="6">
        <v>5</v>
      </c>
      <c r="B8" s="7" t="s">
        <v>15</v>
      </c>
      <c r="C8" s="112">
        <f>8000</f>
        <v>8000</v>
      </c>
      <c r="D8" s="112">
        <v>4000</v>
      </c>
      <c r="E8" s="112">
        <f t="shared" si="2"/>
        <v>12000</v>
      </c>
      <c r="F8" s="112">
        <f t="shared" si="0"/>
        <v>0</v>
      </c>
      <c r="G8" s="112">
        <f>15000*0.8</f>
        <v>12000</v>
      </c>
      <c r="H8" s="183">
        <f t="shared" si="1"/>
        <v>1</v>
      </c>
      <c r="I8" s="190"/>
    </row>
    <row r="9" spans="1:9" ht="12.75">
      <c r="A9" s="6">
        <v>6</v>
      </c>
      <c r="B9" s="76" t="s">
        <v>161</v>
      </c>
      <c r="C9" s="112"/>
      <c r="D9" s="112">
        <v>10000</v>
      </c>
      <c r="E9" s="112">
        <f t="shared" si="2"/>
        <v>10000</v>
      </c>
      <c r="F9" s="112">
        <f t="shared" si="0"/>
        <v>0</v>
      </c>
      <c r="G9" s="112">
        <f>12500*0.8</f>
        <v>10000</v>
      </c>
      <c r="H9" s="183">
        <f t="shared" si="1"/>
        <v>1</v>
      </c>
      <c r="I9" s="190"/>
    </row>
    <row r="10" spans="1:9" ht="12.75">
      <c r="A10" s="6">
        <v>7</v>
      </c>
      <c r="B10" s="195" t="s">
        <v>162</v>
      </c>
      <c r="C10" s="112"/>
      <c r="D10" s="112">
        <v>12960</v>
      </c>
      <c r="E10" s="112">
        <f t="shared" si="2"/>
        <v>12960</v>
      </c>
      <c r="F10" s="112">
        <f t="shared" si="0"/>
        <v>0</v>
      </c>
      <c r="G10" s="112">
        <f>16200*0.8</f>
        <v>12960</v>
      </c>
      <c r="H10" s="183">
        <f t="shared" si="1"/>
        <v>1</v>
      </c>
      <c r="I10" s="190"/>
    </row>
    <row r="11" spans="1:9" s="13" customFormat="1" ht="12.75">
      <c r="A11" s="11">
        <v>8</v>
      </c>
      <c r="B11" s="201" t="s">
        <v>163</v>
      </c>
      <c r="C11" s="112">
        <f>173107*0.25+61200*0.25+31285*0.25+8000*0.25</f>
        <v>68398</v>
      </c>
      <c r="D11" s="112">
        <v>6740</v>
      </c>
      <c r="E11" s="112">
        <f t="shared" si="2"/>
        <v>75138</v>
      </c>
      <c r="F11" s="112">
        <f t="shared" si="0"/>
        <v>0</v>
      </c>
      <c r="G11" s="112">
        <f>173107*0.25+61200*0.25+31285*0.25+12000*0.25+16200*0.2+12500*0.2</f>
        <v>75138</v>
      </c>
      <c r="H11" s="202">
        <f t="shared" si="1"/>
        <v>1</v>
      </c>
      <c r="I11" s="161"/>
    </row>
    <row r="12" spans="1:10" ht="12.75">
      <c r="A12" s="65">
        <v>9</v>
      </c>
      <c r="B12" s="140" t="s">
        <v>63</v>
      </c>
      <c r="C12" s="14">
        <f>SUM(C5:C11)</f>
        <v>341990</v>
      </c>
      <c r="D12" s="14">
        <f>SUM(D5:D11)</f>
        <v>33700</v>
      </c>
      <c r="E12" s="14">
        <f>SUM(E5:E11)</f>
        <v>375690</v>
      </c>
      <c r="F12" s="14">
        <f>SUM(F5:F11)</f>
        <v>0</v>
      </c>
      <c r="G12" s="14">
        <f>SUM(G5:G11)</f>
        <v>375690</v>
      </c>
      <c r="H12" s="184">
        <f t="shared" si="1"/>
        <v>1</v>
      </c>
      <c r="I12" s="190"/>
      <c r="J12" s="190"/>
    </row>
    <row r="13" spans="1:9" s="13" customFormat="1" ht="12.75">
      <c r="A13" s="66">
        <v>10</v>
      </c>
      <c r="B13" s="196" t="s">
        <v>165</v>
      </c>
      <c r="C13" s="14"/>
      <c r="D13" s="14">
        <v>45778</v>
      </c>
      <c r="E13" s="14">
        <f>+C13+D13</f>
        <v>45778</v>
      </c>
      <c r="F13" s="14">
        <f aca="true" t="shared" si="3" ref="F13:F32">+G13-E13</f>
        <v>-0.39999999999417923</v>
      </c>
      <c r="G13" s="14">
        <f>57222*0.8</f>
        <v>45777.600000000006</v>
      </c>
      <c r="H13" s="185">
        <f t="shared" si="1"/>
        <v>0.9999912621783391</v>
      </c>
      <c r="I13" s="161"/>
    </row>
    <row r="14" spans="1:9" s="13" customFormat="1" ht="12.75">
      <c r="A14" s="197"/>
      <c r="B14" s="198" t="s">
        <v>164</v>
      </c>
      <c r="C14" s="74"/>
      <c r="D14" s="74">
        <v>11444.4</v>
      </c>
      <c r="E14" s="74">
        <f>+C14+D14</f>
        <v>11444.4</v>
      </c>
      <c r="F14" s="74">
        <f t="shared" si="3"/>
        <v>0</v>
      </c>
      <c r="G14" s="74">
        <f>57222*0.2</f>
        <v>11444.400000000001</v>
      </c>
      <c r="H14" s="185">
        <f t="shared" si="1"/>
        <v>1.0000000000000002</v>
      </c>
      <c r="I14" s="161"/>
    </row>
    <row r="15" spans="1:9" s="13" customFormat="1" ht="12.75">
      <c r="A15" s="11"/>
      <c r="B15" s="137" t="s">
        <v>16</v>
      </c>
      <c r="C15" s="74"/>
      <c r="D15" s="74">
        <v>0</v>
      </c>
      <c r="E15" s="74"/>
      <c r="F15" s="74">
        <f t="shared" si="3"/>
        <v>0</v>
      </c>
      <c r="G15" s="74"/>
      <c r="H15" s="185"/>
      <c r="I15" s="190"/>
    </row>
    <row r="16" spans="1:9" s="13" customFormat="1" ht="12.75">
      <c r="A16" s="11">
        <v>11</v>
      </c>
      <c r="B16" s="136" t="s">
        <v>0</v>
      </c>
      <c r="C16" s="12">
        <v>3000</v>
      </c>
      <c r="D16" s="12">
        <v>0</v>
      </c>
      <c r="E16" s="112">
        <f>+C16+D16</f>
        <v>3000</v>
      </c>
      <c r="F16" s="12">
        <f t="shared" si="3"/>
        <v>0</v>
      </c>
      <c r="G16" s="12">
        <v>3000</v>
      </c>
      <c r="H16" s="185">
        <f aca="true" t="shared" si="4" ref="H16:H24">+G16/E16</f>
        <v>1</v>
      </c>
      <c r="I16" s="190"/>
    </row>
    <row r="17" spans="1:9" s="13" customFormat="1" ht="12.75">
      <c r="A17" s="11">
        <v>12</v>
      </c>
      <c r="B17" s="199" t="s">
        <v>99</v>
      </c>
      <c r="C17" s="12">
        <v>80000</v>
      </c>
      <c r="D17" s="12">
        <v>0</v>
      </c>
      <c r="E17" s="112">
        <f>+C17+D17</f>
        <v>80000</v>
      </c>
      <c r="F17" s="12">
        <f t="shared" si="3"/>
        <v>0</v>
      </c>
      <c r="G17" s="12">
        <v>80000</v>
      </c>
      <c r="H17" s="185">
        <f t="shared" si="4"/>
        <v>1</v>
      </c>
      <c r="I17" s="161"/>
    </row>
    <row r="18" spans="1:9" s="13" customFormat="1" ht="12.75">
      <c r="A18" s="11">
        <v>13</v>
      </c>
      <c r="B18" s="141" t="s">
        <v>100</v>
      </c>
      <c r="C18" s="12">
        <v>65057</v>
      </c>
      <c r="D18" s="12">
        <v>0</v>
      </c>
      <c r="E18" s="112">
        <f>+C18+D18</f>
        <v>65057</v>
      </c>
      <c r="F18" s="12">
        <f t="shared" si="3"/>
        <v>0</v>
      </c>
      <c r="G18" s="12">
        <v>65057</v>
      </c>
      <c r="H18" s="185">
        <f t="shared" si="4"/>
        <v>1</v>
      </c>
      <c r="I18" s="161"/>
    </row>
    <row r="19" spans="1:9" ht="12.75">
      <c r="A19" s="11">
        <v>14</v>
      </c>
      <c r="B19" s="142" t="s">
        <v>170</v>
      </c>
      <c r="C19" s="12"/>
      <c r="D19" s="12"/>
      <c r="E19" s="12"/>
      <c r="F19" s="12">
        <v>10000</v>
      </c>
      <c r="G19" s="112">
        <f>+E19+F19</f>
        <v>10000</v>
      </c>
      <c r="H19" s="183"/>
      <c r="I19" s="190"/>
    </row>
    <row r="20" spans="1:9" ht="12.75">
      <c r="A20" s="11">
        <v>15</v>
      </c>
      <c r="B20" s="142" t="s">
        <v>169</v>
      </c>
      <c r="C20" s="12"/>
      <c r="D20" s="12"/>
      <c r="E20" s="12"/>
      <c r="F20" s="12">
        <v>15000</v>
      </c>
      <c r="G20" s="112">
        <f>+E20+F20</f>
        <v>15000</v>
      </c>
      <c r="H20" s="183"/>
      <c r="I20" s="190"/>
    </row>
    <row r="21" spans="1:9" s="13" customFormat="1" ht="12.75">
      <c r="A21" s="11">
        <v>16</v>
      </c>
      <c r="B21" s="141" t="s">
        <v>101</v>
      </c>
      <c r="C21" s="12">
        <v>103245</v>
      </c>
      <c r="D21" s="12">
        <v>0</v>
      </c>
      <c r="E21" s="112">
        <f>+C21+D21</f>
        <v>103245</v>
      </c>
      <c r="F21" s="12">
        <f t="shared" si="3"/>
        <v>0</v>
      </c>
      <c r="G21" s="12">
        <v>103245</v>
      </c>
      <c r="H21" s="185">
        <f t="shared" si="4"/>
        <v>1</v>
      </c>
      <c r="I21" s="161"/>
    </row>
    <row r="22" spans="1:9" s="13" customFormat="1" ht="12.75">
      <c r="A22" s="11">
        <v>17</v>
      </c>
      <c r="B22" s="200" t="s">
        <v>102</v>
      </c>
      <c r="C22" s="12">
        <v>1200</v>
      </c>
      <c r="D22" s="12">
        <v>0</v>
      </c>
      <c r="E22" s="112">
        <f>+C22+D22</f>
        <v>1200</v>
      </c>
      <c r="F22" s="12">
        <f t="shared" si="3"/>
        <v>0</v>
      </c>
      <c r="G22" s="12">
        <v>1200</v>
      </c>
      <c r="H22" s="185">
        <f t="shared" si="4"/>
        <v>1</v>
      </c>
      <c r="I22" s="161"/>
    </row>
    <row r="23" spans="1:9" ht="12.75">
      <c r="A23" s="11">
        <v>18</v>
      </c>
      <c r="B23" s="143" t="s">
        <v>171</v>
      </c>
      <c r="C23" s="12"/>
      <c r="D23" s="12"/>
      <c r="E23" s="12"/>
      <c r="F23" s="12">
        <v>137060</v>
      </c>
      <c r="G23" s="112">
        <f>+E23+F23</f>
        <v>137060</v>
      </c>
      <c r="H23" s="183"/>
      <c r="I23" s="190"/>
    </row>
    <row r="24" spans="1:9" ht="18" customHeight="1" thickBot="1">
      <c r="A24" s="66">
        <v>19</v>
      </c>
      <c r="B24" s="144" t="s">
        <v>1</v>
      </c>
      <c r="C24" s="146">
        <f>SUM(C16:C22)</f>
        <v>252502</v>
      </c>
      <c r="D24" s="146">
        <v>0</v>
      </c>
      <c r="E24" s="146">
        <f>SUM(E16:E22)</f>
        <v>252502</v>
      </c>
      <c r="F24" s="146">
        <f>SUM(F16:F22)</f>
        <v>25000</v>
      </c>
      <c r="G24" s="146">
        <f>SUM(G16:G23)</f>
        <v>414562</v>
      </c>
      <c r="H24" s="186">
        <f t="shared" si="4"/>
        <v>1.6418166984815963</v>
      </c>
      <c r="I24" s="190"/>
    </row>
    <row r="25" spans="1:9" ht="22.5" customHeight="1" hidden="1">
      <c r="A25" s="6"/>
      <c r="B25" s="79" t="s">
        <v>17</v>
      </c>
      <c r="C25" s="74"/>
      <c r="D25" s="74">
        <f aca="true" t="shared" si="5" ref="D25:D31">+E25-C25</f>
        <v>0</v>
      </c>
      <c r="E25" s="74"/>
      <c r="F25" s="74">
        <f t="shared" si="3"/>
        <v>0</v>
      </c>
      <c r="G25" s="74"/>
      <c r="H25" s="187" t="e">
        <f aca="true" t="shared" si="6" ref="H25:H31">+E25/C25</f>
        <v>#DIV/0!</v>
      </c>
      <c r="I25" s="190"/>
    </row>
    <row r="26" spans="1:9" ht="13.5" hidden="1" thickBot="1">
      <c r="A26" s="6">
        <v>19</v>
      </c>
      <c r="B26" s="76" t="s">
        <v>60</v>
      </c>
      <c r="C26" s="74"/>
      <c r="D26" s="74">
        <f t="shared" si="5"/>
        <v>0</v>
      </c>
      <c r="E26" s="74"/>
      <c r="F26" s="74">
        <f t="shared" si="3"/>
        <v>0</v>
      </c>
      <c r="G26" s="74"/>
      <c r="H26" s="187" t="e">
        <f t="shared" si="6"/>
        <v>#DIV/0!</v>
      </c>
      <c r="I26" s="190"/>
    </row>
    <row r="27" spans="1:9" s="13" customFormat="1" ht="13.5" hidden="1" thickBot="1">
      <c r="A27" s="11">
        <v>20</v>
      </c>
      <c r="B27" s="78" t="s">
        <v>61</v>
      </c>
      <c r="C27" s="12"/>
      <c r="D27" s="12">
        <f t="shared" si="5"/>
        <v>0</v>
      </c>
      <c r="E27" s="12"/>
      <c r="F27" s="12">
        <f t="shared" si="3"/>
        <v>0</v>
      </c>
      <c r="G27" s="12"/>
      <c r="H27" s="185" t="e">
        <f t="shared" si="6"/>
        <v>#DIV/0!</v>
      </c>
      <c r="I27" s="190"/>
    </row>
    <row r="28" spans="1:9" s="13" customFormat="1" ht="13.5" hidden="1" thickBot="1">
      <c r="A28" s="11">
        <v>21</v>
      </c>
      <c r="B28" s="78" t="s">
        <v>59</v>
      </c>
      <c r="C28" s="12"/>
      <c r="D28" s="12">
        <f t="shared" si="5"/>
        <v>0</v>
      </c>
      <c r="E28" s="12"/>
      <c r="F28" s="12">
        <f t="shared" si="3"/>
        <v>0</v>
      </c>
      <c r="G28" s="12"/>
      <c r="H28" s="185" t="e">
        <f t="shared" si="6"/>
        <v>#DIV/0!</v>
      </c>
      <c r="I28" s="190"/>
    </row>
    <row r="29" spans="1:9" s="13" customFormat="1" ht="13.5" hidden="1" thickBot="1">
      <c r="A29" s="11">
        <v>22</v>
      </c>
      <c r="B29" s="78" t="s">
        <v>65</v>
      </c>
      <c r="C29" s="12"/>
      <c r="D29" s="12">
        <f t="shared" si="5"/>
        <v>0</v>
      </c>
      <c r="E29" s="12"/>
      <c r="F29" s="12">
        <f t="shared" si="3"/>
        <v>0</v>
      </c>
      <c r="G29" s="12"/>
      <c r="H29" s="185" t="e">
        <f t="shared" si="6"/>
        <v>#DIV/0!</v>
      </c>
      <c r="I29" s="190"/>
    </row>
    <row r="30" spans="1:9" ht="28.5" customHeight="1" hidden="1">
      <c r="A30" s="66">
        <v>23</v>
      </c>
      <c r="B30" s="77" t="s">
        <v>64</v>
      </c>
      <c r="C30" s="14">
        <f>SUM(C26:C29)</f>
        <v>0</v>
      </c>
      <c r="D30" s="14">
        <f t="shared" si="5"/>
        <v>0</v>
      </c>
      <c r="E30" s="14">
        <f>SUM(E26:E29)</f>
        <v>0</v>
      </c>
      <c r="F30" s="14">
        <f t="shared" si="3"/>
        <v>0</v>
      </c>
      <c r="G30" s="14">
        <f>SUM(G26:G29)</f>
        <v>0</v>
      </c>
      <c r="H30" s="184" t="e">
        <f t="shared" si="6"/>
        <v>#DIV/0!</v>
      </c>
      <c r="I30" s="190"/>
    </row>
    <row r="31" spans="1:9" s="13" customFormat="1" ht="24" customHeight="1" hidden="1" thickBot="1">
      <c r="A31" s="70">
        <v>24</v>
      </c>
      <c r="B31" s="80" t="s">
        <v>58</v>
      </c>
      <c r="C31" s="75"/>
      <c r="D31" s="75">
        <f t="shared" si="5"/>
        <v>0</v>
      </c>
      <c r="E31" s="75"/>
      <c r="F31" s="75">
        <f t="shared" si="3"/>
        <v>0</v>
      </c>
      <c r="G31" s="75"/>
      <c r="H31" s="188" t="e">
        <f t="shared" si="6"/>
        <v>#DIV/0!</v>
      </c>
      <c r="I31" s="190"/>
    </row>
    <row r="32" spans="1:9" ht="31.5" customHeight="1" thickBot="1">
      <c r="A32" s="4"/>
      <c r="B32" s="81" t="s">
        <v>67</v>
      </c>
      <c r="C32" s="115">
        <f>C12+C24+C13+C14</f>
        <v>594492</v>
      </c>
      <c r="D32" s="115">
        <f>D12+D24+D13+D14</f>
        <v>90922.4</v>
      </c>
      <c r="E32" s="115">
        <f>E12+E24+E13+E14</f>
        <v>685414.4</v>
      </c>
      <c r="F32" s="115">
        <f t="shared" si="3"/>
        <v>162059.59999999998</v>
      </c>
      <c r="G32" s="115">
        <f>G12+G24+G13+G14</f>
        <v>847474</v>
      </c>
      <c r="H32" s="189">
        <f>+G32/E32</f>
        <v>1.2364403198999028</v>
      </c>
      <c r="I32" s="190"/>
    </row>
    <row r="33" spans="3:7" ht="12.75">
      <c r="C33" s="64"/>
      <c r="D33" s="190"/>
      <c r="E33" s="190"/>
      <c r="F33" s="190"/>
      <c r="G33" s="190"/>
    </row>
    <row r="34" ht="12.75">
      <c r="C34" s="64"/>
    </row>
    <row r="35" ht="27" customHeight="1">
      <c r="C35" s="67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E34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7109375" style="15" customWidth="1"/>
    <col min="2" max="2" width="48.00390625" style="15" customWidth="1"/>
    <col min="3" max="4" width="20.7109375" style="15" customWidth="1"/>
    <col min="5" max="5" width="20.7109375" style="180" customWidth="1"/>
    <col min="6" max="6" width="8.8515625" style="41" customWidth="1"/>
    <col min="7" max="16384" width="8.8515625" style="15" customWidth="1"/>
  </cols>
  <sheetData>
    <row r="1" spans="1:57" s="205" customFormat="1" ht="26.25">
      <c r="A1" s="203" t="s">
        <v>18</v>
      </c>
      <c r="B1" s="203" t="s">
        <v>19</v>
      </c>
      <c r="C1" s="214" t="s">
        <v>189</v>
      </c>
      <c r="D1" s="214" t="s">
        <v>214</v>
      </c>
      <c r="E1" s="222" t="s">
        <v>95</v>
      </c>
      <c r="F1" s="215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</row>
    <row r="2" spans="1:57" ht="12.75">
      <c r="A2" s="16"/>
      <c r="B2" s="28"/>
      <c r="C2" s="18"/>
      <c r="D2" s="18"/>
      <c r="E2" s="167"/>
      <c r="F2" s="71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s="48" customFormat="1" ht="12.75" customHeight="1" thickBot="1">
      <c r="A3" s="19">
        <v>1</v>
      </c>
      <c r="B3" s="19">
        <v>2</v>
      </c>
      <c r="C3" s="19">
        <v>3</v>
      </c>
      <c r="D3" s="19">
        <v>4</v>
      </c>
      <c r="E3" s="168" t="s">
        <v>186</v>
      </c>
      <c r="F3" s="72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" ht="12.75">
      <c r="A4" s="49" t="s">
        <v>49</v>
      </c>
      <c r="B4" s="29" t="s">
        <v>50</v>
      </c>
      <c r="C4" s="50"/>
      <c r="D4" s="50"/>
      <c r="E4" s="217"/>
    </row>
    <row r="5" spans="1:6" ht="12.75">
      <c r="A5" s="51" t="s">
        <v>218</v>
      </c>
      <c r="B5" s="30" t="s">
        <v>2</v>
      </c>
      <c r="C5" s="224">
        <f>SUM(C6:C7)</f>
        <v>132199</v>
      </c>
      <c r="D5" s="224">
        <f>SUM(D6:D7)</f>
        <v>135919</v>
      </c>
      <c r="E5" s="250">
        <f aca="true" t="shared" si="0" ref="E5:E14">+D5/C5</f>
        <v>1.0281393959107104</v>
      </c>
      <c r="F5" s="147"/>
    </row>
    <row r="6" spans="1:6" ht="12.75">
      <c r="A6" s="341" t="s">
        <v>229</v>
      </c>
      <c r="B6" s="227" t="s">
        <v>226</v>
      </c>
      <c r="C6" s="277">
        <v>131849</v>
      </c>
      <c r="D6" s="277">
        <v>135479</v>
      </c>
      <c r="E6" s="251">
        <f t="shared" si="0"/>
        <v>1.0275314943609735</v>
      </c>
      <c r="F6" s="147"/>
    </row>
    <row r="7" spans="1:6" ht="12.75">
      <c r="A7" s="341" t="s">
        <v>230</v>
      </c>
      <c r="B7" s="227" t="s">
        <v>227</v>
      </c>
      <c r="C7" s="277">
        <v>350</v>
      </c>
      <c r="D7" s="277">
        <v>440</v>
      </c>
      <c r="E7" s="251">
        <f t="shared" si="0"/>
        <v>1.2571428571428571</v>
      </c>
      <c r="F7" s="147"/>
    </row>
    <row r="8" spans="1:6" ht="12.75">
      <c r="A8" s="16" t="s">
        <v>231</v>
      </c>
      <c r="B8" s="30" t="s">
        <v>228</v>
      </c>
      <c r="C8" s="224">
        <v>34535</v>
      </c>
      <c r="D8" s="224">
        <v>36698</v>
      </c>
      <c r="E8" s="250">
        <f t="shared" si="0"/>
        <v>1.0626321123497902</v>
      </c>
      <c r="F8" s="147"/>
    </row>
    <row r="9" spans="1:6" ht="12.75">
      <c r="A9" s="51" t="s">
        <v>232</v>
      </c>
      <c r="B9" s="229" t="s">
        <v>51</v>
      </c>
      <c r="C9" s="224">
        <f>SUM(C10:C14)</f>
        <v>68539</v>
      </c>
      <c r="D9" s="224">
        <f>SUM(D10:D14)</f>
        <v>74370</v>
      </c>
      <c r="E9" s="250">
        <f t="shared" si="0"/>
        <v>1.0850756503596493</v>
      </c>
      <c r="F9" s="147"/>
    </row>
    <row r="10" spans="1:6" ht="12.75">
      <c r="A10" s="341" t="s">
        <v>233</v>
      </c>
      <c r="B10" s="228" t="s">
        <v>238</v>
      </c>
      <c r="C10" s="277">
        <v>9563</v>
      </c>
      <c r="D10" s="277">
        <v>3930</v>
      </c>
      <c r="E10" s="251">
        <f t="shared" si="0"/>
        <v>0.410958904109589</v>
      </c>
      <c r="F10" s="147"/>
    </row>
    <row r="11" spans="1:6" ht="12.75">
      <c r="A11" s="341" t="s">
        <v>234</v>
      </c>
      <c r="B11" s="228" t="s">
        <v>239</v>
      </c>
      <c r="C11" s="277">
        <v>530</v>
      </c>
      <c r="D11" s="277">
        <v>530</v>
      </c>
      <c r="E11" s="251">
        <f t="shared" si="0"/>
        <v>1</v>
      </c>
      <c r="F11" s="147"/>
    </row>
    <row r="12" spans="1:6" ht="12.75">
      <c r="A12" s="341" t="s">
        <v>235</v>
      </c>
      <c r="B12" s="228" t="s">
        <v>240</v>
      </c>
      <c r="C12" s="277">
        <v>35905</v>
      </c>
      <c r="D12" s="277">
        <v>54070</v>
      </c>
      <c r="E12" s="251">
        <f t="shared" si="0"/>
        <v>1.5059183957666062</v>
      </c>
      <c r="F12" s="147"/>
    </row>
    <row r="13" spans="1:6" ht="12.75">
      <c r="A13" s="341" t="s">
        <v>236</v>
      </c>
      <c r="B13" s="228" t="s">
        <v>241</v>
      </c>
      <c r="C13" s="277">
        <v>65</v>
      </c>
      <c r="D13" s="277">
        <v>60</v>
      </c>
      <c r="E13" s="251">
        <f t="shared" si="0"/>
        <v>0.9230769230769231</v>
      </c>
      <c r="F13" s="147"/>
    </row>
    <row r="14" spans="1:6" ht="12.75">
      <c r="A14" s="341" t="s">
        <v>237</v>
      </c>
      <c r="B14" s="228" t="s">
        <v>242</v>
      </c>
      <c r="C14" s="277">
        <v>22476</v>
      </c>
      <c r="D14" s="277">
        <v>15780</v>
      </c>
      <c r="E14" s="251">
        <f t="shared" si="0"/>
        <v>0.7020822210357714</v>
      </c>
      <c r="F14" s="147"/>
    </row>
    <row r="15" spans="1:6" ht="12.75">
      <c r="A15" s="51" t="s">
        <v>243</v>
      </c>
      <c r="B15" s="229" t="s">
        <v>244</v>
      </c>
      <c r="C15" s="224"/>
      <c r="D15" s="224"/>
      <c r="E15" s="250"/>
      <c r="F15" s="147"/>
    </row>
    <row r="16" spans="1:6" ht="13.5" thickBot="1">
      <c r="A16" s="51" t="s">
        <v>245</v>
      </c>
      <c r="B16" s="229" t="s">
        <v>246</v>
      </c>
      <c r="C16" s="224"/>
      <c r="D16" s="224"/>
      <c r="E16" s="250"/>
      <c r="F16" s="147"/>
    </row>
    <row r="17" spans="1:6" ht="13.5" thickBot="1">
      <c r="A17" s="54" t="s">
        <v>22</v>
      </c>
      <c r="B17" s="230" t="s">
        <v>70</v>
      </c>
      <c r="C17" s="271">
        <f>+C5+C8+C9+C15+C16</f>
        <v>235273</v>
      </c>
      <c r="D17" s="271">
        <f>+D5+D8+D9+D15+D16</f>
        <v>246987</v>
      </c>
      <c r="E17" s="221">
        <f>+D17/C17</f>
        <v>1.0497889685599282</v>
      </c>
      <c r="F17" s="147"/>
    </row>
    <row r="18" spans="1:6" ht="12.75">
      <c r="A18" s="16"/>
      <c r="B18" s="21"/>
      <c r="C18" s="223"/>
      <c r="D18" s="223"/>
      <c r="E18" s="251"/>
      <c r="F18" s="147"/>
    </row>
    <row r="19" spans="1:7" ht="12.75">
      <c r="A19" s="51" t="s">
        <v>40</v>
      </c>
      <c r="B19" s="30" t="s">
        <v>52</v>
      </c>
      <c r="C19" s="225"/>
      <c r="D19" s="225"/>
      <c r="E19" s="252"/>
      <c r="F19" s="147"/>
      <c r="G19" s="55"/>
    </row>
    <row r="20" spans="1:6" ht="12.75">
      <c r="A20" s="51" t="s">
        <v>247</v>
      </c>
      <c r="B20" s="77" t="s">
        <v>248</v>
      </c>
      <c r="C20" s="220"/>
      <c r="D20" s="220">
        <v>3175</v>
      </c>
      <c r="E20" s="251"/>
      <c r="F20" s="147"/>
    </row>
    <row r="21" spans="1:6" ht="12.75">
      <c r="A21" s="51" t="s">
        <v>249</v>
      </c>
      <c r="B21" s="342" t="s">
        <v>251</v>
      </c>
      <c r="C21" s="220"/>
      <c r="D21" s="220"/>
      <c r="E21" s="253"/>
      <c r="F21" s="147"/>
    </row>
    <row r="22" spans="1:6" ht="13.5" thickBot="1">
      <c r="A22" s="51" t="s">
        <v>250</v>
      </c>
      <c r="B22" s="342" t="s">
        <v>252</v>
      </c>
      <c r="C22" s="220"/>
      <c r="D22" s="220"/>
      <c r="E22" s="253"/>
      <c r="F22" s="147"/>
    </row>
    <row r="23" spans="1:6" ht="13.5" thickBot="1">
      <c r="A23" s="56" t="s">
        <v>40</v>
      </c>
      <c r="B23" s="102" t="s">
        <v>53</v>
      </c>
      <c r="C23" s="271">
        <f>SUM(C20:C22)</f>
        <v>0</v>
      </c>
      <c r="D23" s="271">
        <f>SUM(D20:D22)</f>
        <v>3175</v>
      </c>
      <c r="E23" s="221"/>
      <c r="F23" s="147"/>
    </row>
    <row r="24" spans="1:6" ht="12.75">
      <c r="A24" s="51"/>
      <c r="B24" s="30"/>
      <c r="C24" s="225"/>
      <c r="D24" s="225"/>
      <c r="E24" s="252"/>
      <c r="F24" s="147"/>
    </row>
    <row r="25" spans="1:6" ht="12.75">
      <c r="A25" s="51" t="s">
        <v>253</v>
      </c>
      <c r="B25" s="231" t="s">
        <v>254</v>
      </c>
      <c r="C25" s="224"/>
      <c r="D25" s="224"/>
      <c r="E25" s="250"/>
      <c r="F25" s="147"/>
    </row>
    <row r="26" spans="1:6" ht="12.75">
      <c r="A26" s="57"/>
      <c r="B26" s="232" t="s">
        <v>255</v>
      </c>
      <c r="C26" s="226"/>
      <c r="D26" s="226"/>
      <c r="E26" s="254"/>
      <c r="F26" s="147"/>
    </row>
    <row r="27" spans="1:6" ht="18" customHeight="1" thickBot="1">
      <c r="A27" s="58"/>
      <c r="B27" s="42" t="s">
        <v>54</v>
      </c>
      <c r="C27" s="311">
        <f>+C17+C23+C25</f>
        <v>235273</v>
      </c>
      <c r="D27" s="311">
        <f>+D17+D23+D25</f>
        <v>250162</v>
      </c>
      <c r="E27" s="312">
        <f>+D27/C27</f>
        <v>1.0632839297326935</v>
      </c>
      <c r="F27" s="147"/>
    </row>
    <row r="28" spans="3:5" ht="18.75" customHeight="1" thickBot="1">
      <c r="C28" s="147"/>
      <c r="D28" s="147"/>
      <c r="E28" s="165"/>
    </row>
    <row r="29" spans="2:5" ht="13.5" thickBot="1">
      <c r="B29" s="432" t="s">
        <v>96</v>
      </c>
      <c r="C29" s="433">
        <v>54</v>
      </c>
      <c r="D29" s="433">
        <v>48</v>
      </c>
      <c r="E29" s="434">
        <f>+D29/C29</f>
        <v>0.8888888888888888</v>
      </c>
    </row>
    <row r="30" spans="2:6" ht="12.75">
      <c r="B30" s="41"/>
      <c r="C30" s="59"/>
      <c r="D30" s="59"/>
      <c r="E30" s="218"/>
      <c r="F30" s="147"/>
    </row>
    <row r="31" spans="2:6" ht="12.75">
      <c r="B31" s="60"/>
      <c r="C31" s="219"/>
      <c r="D31" s="219"/>
      <c r="E31" s="233"/>
      <c r="F31" s="147"/>
    </row>
    <row r="32" ht="12.75">
      <c r="B32" s="41"/>
    </row>
    <row r="33" ht="12.75">
      <c r="B33" s="41"/>
    </row>
    <row r="34" ht="12.75">
      <c r="B34" s="41"/>
    </row>
  </sheetData>
  <sheetProtection/>
  <printOptions horizontalCentered="1"/>
  <pageMargins left="0.6299212598425197" right="0.4724409448818898" top="0.9448818897637796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&amp;L4/C sz.melléklet&amp;C&amp;"Arial,Félkövér"&amp;12Kispatak Óvoda
2015. 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50" customWidth="1"/>
    <col min="2" max="2" width="19.28125" style="0" customWidth="1"/>
    <col min="3" max="3" width="21.421875" style="0" customWidth="1"/>
  </cols>
  <sheetData>
    <row r="1" spans="1:3" ht="12.75">
      <c r="A1" s="436" t="s">
        <v>204</v>
      </c>
      <c r="B1" s="234" t="s">
        <v>138</v>
      </c>
      <c r="C1" s="116" t="s">
        <v>139</v>
      </c>
    </row>
    <row r="2" spans="1:3" ht="12.75">
      <c r="A2" s="437"/>
      <c r="B2" s="438" t="s">
        <v>190</v>
      </c>
      <c r="C2" s="440"/>
    </row>
    <row r="3" spans="1:3" ht="12.75">
      <c r="A3" s="437"/>
      <c r="B3" s="164" t="s">
        <v>159</v>
      </c>
      <c r="C3" s="255" t="s">
        <v>159</v>
      </c>
    </row>
    <row r="4" spans="1:3" ht="13.5" thickBot="1">
      <c r="A4" s="437"/>
      <c r="B4" s="438" t="s">
        <v>4</v>
      </c>
      <c r="C4" s="439"/>
    </row>
    <row r="5" spans="1:3" ht="12.75">
      <c r="A5" s="272" t="s">
        <v>205</v>
      </c>
      <c r="B5" s="149"/>
      <c r="C5" s="62">
        <v>1472</v>
      </c>
    </row>
    <row r="6" spans="1:3" ht="12.75">
      <c r="A6" s="256" t="s">
        <v>206</v>
      </c>
      <c r="B6" s="149"/>
      <c r="C6" s="62">
        <v>181</v>
      </c>
    </row>
    <row r="7" spans="1:3" ht="12.75">
      <c r="A7" s="256" t="s">
        <v>207</v>
      </c>
      <c r="B7" s="273">
        <v>508</v>
      </c>
      <c r="C7" s="62">
        <v>12425</v>
      </c>
    </row>
    <row r="8" spans="1:3" ht="12.75">
      <c r="A8" s="256" t="s">
        <v>208</v>
      </c>
      <c r="B8" s="273">
        <v>949</v>
      </c>
      <c r="C8" s="62">
        <v>17953</v>
      </c>
    </row>
    <row r="9" spans="1:3" ht="12.75">
      <c r="A9" s="256" t="s">
        <v>209</v>
      </c>
      <c r="B9" s="273">
        <v>1143</v>
      </c>
      <c r="C9" s="62">
        <v>243</v>
      </c>
    </row>
    <row r="10" spans="1:3" ht="12.75">
      <c r="A10" s="274" t="s">
        <v>210</v>
      </c>
      <c r="B10" s="273">
        <f>+'2.sz.m.Bevételek'!D39+'2.sz.m.Bevételek'!D40+'2.sz.m.Bevételek'!D41</f>
        <v>219307</v>
      </c>
      <c r="C10" s="275"/>
    </row>
    <row r="11" spans="1:3" ht="13.5" thickBot="1">
      <c r="A11" s="257" t="s">
        <v>179</v>
      </c>
      <c r="B11" s="258">
        <f>SUM(B5:B9)</f>
        <v>2600</v>
      </c>
      <c r="C11" s="153">
        <f>SUM(C5:C9)</f>
        <v>32274</v>
      </c>
    </row>
    <row r="12" spans="1:5" ht="13.5" thickBot="1">
      <c r="A12" s="257" t="s">
        <v>180</v>
      </c>
      <c r="B12" s="258">
        <f>SUM(B5:B10)</f>
        <v>221907</v>
      </c>
      <c r="C12" s="153">
        <f>SUM(C5:C10)</f>
        <v>32274</v>
      </c>
      <c r="E12" s="339"/>
    </row>
    <row r="13" spans="2:3" ht="12.75">
      <c r="B13" s="61"/>
      <c r="C13" s="151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27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12.57421875" style="0" customWidth="1"/>
    <col min="2" max="2" width="77.28125" style="0" customWidth="1"/>
    <col min="3" max="4" width="16.7109375" style="0" hidden="1" customWidth="1"/>
    <col min="5" max="5" width="16.7109375" style="0" customWidth="1"/>
    <col min="6" max="7" width="16.7109375" style="0" hidden="1" customWidth="1"/>
    <col min="8" max="8" width="16.7109375" style="0" customWidth="1"/>
  </cols>
  <sheetData>
    <row r="1" ht="15.75" thickBot="1">
      <c r="A1" s="117"/>
    </row>
    <row r="2" spans="1:8" s="9" customFormat="1" ht="15.75" customHeight="1">
      <c r="A2" s="445" t="s">
        <v>108</v>
      </c>
      <c r="B2" s="118" t="s">
        <v>3</v>
      </c>
      <c r="C2" s="448" t="s">
        <v>109</v>
      </c>
      <c r="D2" s="449"/>
      <c r="E2" s="449"/>
      <c r="F2" s="449"/>
      <c r="G2" s="449"/>
      <c r="H2" s="450"/>
    </row>
    <row r="3" spans="1:8" s="9" customFormat="1" ht="13.5" thickBot="1">
      <c r="A3" s="446"/>
      <c r="B3" s="119" t="s">
        <v>110</v>
      </c>
      <c r="C3" s="451" t="s">
        <v>48</v>
      </c>
      <c r="D3" s="452"/>
      <c r="E3" s="452"/>
      <c r="F3" s="452"/>
      <c r="G3" s="452"/>
      <c r="H3" s="453"/>
    </row>
    <row r="4" spans="1:8" s="9" customFormat="1" ht="52.5" customHeight="1" thickBot="1">
      <c r="A4" s="447"/>
      <c r="B4" s="120"/>
      <c r="C4" s="121" t="s">
        <v>111</v>
      </c>
      <c r="D4" s="121" t="s">
        <v>112</v>
      </c>
      <c r="E4" s="121" t="s">
        <v>366</v>
      </c>
      <c r="F4" s="121" t="s">
        <v>97</v>
      </c>
      <c r="G4" s="121" t="s">
        <v>113</v>
      </c>
      <c r="H4" s="121" t="s">
        <v>6</v>
      </c>
    </row>
    <row r="5" spans="1:8" s="9" customFormat="1" ht="18" customHeight="1" thickBot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</row>
    <row r="6" spans="1:8" ht="18" customHeight="1" thickBot="1">
      <c r="A6" s="124" t="s">
        <v>114</v>
      </c>
      <c r="B6" s="125" t="s">
        <v>115</v>
      </c>
      <c r="C6" s="126"/>
      <c r="D6" s="127"/>
      <c r="E6" s="127"/>
      <c r="F6" s="127"/>
      <c r="G6" s="127"/>
      <c r="H6" s="128">
        <f aca="true" t="shared" si="0" ref="H6:H26">SUM(C6:G6)</f>
        <v>0</v>
      </c>
    </row>
    <row r="7" spans="1:8" ht="18.75" customHeight="1" thickBot="1">
      <c r="A7" s="129">
        <v>140040</v>
      </c>
      <c r="B7" s="130" t="s">
        <v>116</v>
      </c>
      <c r="C7" s="131"/>
      <c r="D7" s="131"/>
      <c r="E7" s="131"/>
      <c r="F7" s="131"/>
      <c r="G7" s="131"/>
      <c r="H7" s="128">
        <f t="shared" si="0"/>
        <v>0</v>
      </c>
    </row>
    <row r="8" spans="1:8" ht="27" thickBot="1">
      <c r="A8" s="129" t="s">
        <v>117</v>
      </c>
      <c r="B8" s="130" t="s">
        <v>118</v>
      </c>
      <c r="C8" s="131"/>
      <c r="D8" s="131"/>
      <c r="E8" s="131"/>
      <c r="F8" s="131"/>
      <c r="G8" s="131"/>
      <c r="H8" s="128">
        <f t="shared" si="0"/>
        <v>0</v>
      </c>
    </row>
    <row r="9" spans="1:8" ht="27" thickBot="1">
      <c r="A9" s="129" t="s">
        <v>117</v>
      </c>
      <c r="B9" s="130" t="s">
        <v>119</v>
      </c>
      <c r="C9" s="131"/>
      <c r="D9" s="131"/>
      <c r="E9" s="131"/>
      <c r="F9" s="131"/>
      <c r="G9" s="131"/>
      <c r="H9" s="128">
        <f t="shared" si="0"/>
        <v>0</v>
      </c>
    </row>
    <row r="10" spans="1:8" s="9" customFormat="1" ht="20.25" customHeight="1" thickBot="1">
      <c r="A10" s="443" t="s">
        <v>120</v>
      </c>
      <c r="B10" s="454"/>
      <c r="C10" s="132">
        <f>SUM(C6:C9)</f>
        <v>0</v>
      </c>
      <c r="D10" s="132">
        <f>SUM(D6:D9)</f>
        <v>0</v>
      </c>
      <c r="E10" s="132">
        <f>SUM(E6:E9)</f>
        <v>0</v>
      </c>
      <c r="F10" s="132">
        <f>SUM(F6:F9)</f>
        <v>0</v>
      </c>
      <c r="G10" s="132">
        <f>SUM(G6:G9)</f>
        <v>0</v>
      </c>
      <c r="H10" s="128">
        <f t="shared" si="0"/>
        <v>0</v>
      </c>
    </row>
    <row r="11" spans="1:8" ht="19.5" customHeight="1" thickBot="1">
      <c r="A11" s="129">
        <v>31</v>
      </c>
      <c r="B11" s="130" t="s">
        <v>121</v>
      </c>
      <c r="C11" s="131"/>
      <c r="D11" s="131"/>
      <c r="E11" s="126">
        <v>1</v>
      </c>
      <c r="F11" s="131"/>
      <c r="G11" s="131"/>
      <c r="H11" s="128">
        <f t="shared" si="0"/>
        <v>1</v>
      </c>
    </row>
    <row r="12" spans="1:8" ht="18" customHeight="1" thickBot="1">
      <c r="A12" s="129">
        <v>31</v>
      </c>
      <c r="B12" s="130" t="s">
        <v>122</v>
      </c>
      <c r="C12" s="131"/>
      <c r="D12" s="131"/>
      <c r="E12" s="126">
        <v>3</v>
      </c>
      <c r="F12" s="131"/>
      <c r="G12" s="131"/>
      <c r="H12" s="128">
        <f t="shared" si="0"/>
        <v>3</v>
      </c>
    </row>
    <row r="13" spans="1:8" ht="27" thickBot="1">
      <c r="A13" s="129" t="s">
        <v>123</v>
      </c>
      <c r="B13" s="130" t="s">
        <v>124</v>
      </c>
      <c r="C13" s="131"/>
      <c r="D13" s="131"/>
      <c r="E13" s="126">
        <v>3</v>
      </c>
      <c r="F13" s="131"/>
      <c r="G13" s="131"/>
      <c r="H13" s="128">
        <f t="shared" si="0"/>
        <v>3</v>
      </c>
    </row>
    <row r="14" spans="1:8" ht="27" thickBot="1">
      <c r="A14" s="129" t="s">
        <v>125</v>
      </c>
      <c r="B14" s="130" t="s">
        <v>126</v>
      </c>
      <c r="C14" s="131"/>
      <c r="D14" s="131"/>
      <c r="E14" s="126">
        <v>5</v>
      </c>
      <c r="F14" s="131"/>
      <c r="G14" s="131"/>
      <c r="H14" s="128">
        <f t="shared" si="0"/>
        <v>5</v>
      </c>
    </row>
    <row r="15" spans="1:8" ht="27" thickBot="1">
      <c r="A15" s="129" t="s">
        <v>127</v>
      </c>
      <c r="B15" s="130" t="s">
        <v>128</v>
      </c>
      <c r="C15" s="131"/>
      <c r="D15" s="131"/>
      <c r="E15" s="126">
        <v>2</v>
      </c>
      <c r="F15" s="131"/>
      <c r="G15" s="131"/>
      <c r="H15" s="128">
        <f t="shared" si="0"/>
        <v>2</v>
      </c>
    </row>
    <row r="16" spans="1:8" ht="27" thickBot="1">
      <c r="A16" s="129" t="s">
        <v>129</v>
      </c>
      <c r="B16" s="130" t="s">
        <v>130</v>
      </c>
      <c r="C16" s="131"/>
      <c r="D16" s="131"/>
      <c r="E16" s="126">
        <v>7</v>
      </c>
      <c r="F16" s="131"/>
      <c r="G16" s="131"/>
      <c r="H16" s="128">
        <f t="shared" si="0"/>
        <v>7</v>
      </c>
    </row>
    <row r="17" spans="1:8" ht="27" thickBot="1">
      <c r="A17" s="129" t="s">
        <v>362</v>
      </c>
      <c r="B17" s="130" t="s">
        <v>369</v>
      </c>
      <c r="C17" s="131"/>
      <c r="D17" s="131"/>
      <c r="E17" s="126">
        <v>3</v>
      </c>
      <c r="F17" s="131"/>
      <c r="G17" s="131"/>
      <c r="H17" s="128">
        <f>SUM(C17:G17)</f>
        <v>3</v>
      </c>
    </row>
    <row r="18" spans="1:8" ht="27" thickBot="1">
      <c r="A18" s="129" t="s">
        <v>131</v>
      </c>
      <c r="B18" s="130" t="s">
        <v>363</v>
      </c>
      <c r="C18" s="131"/>
      <c r="D18" s="131"/>
      <c r="E18" s="126">
        <v>1</v>
      </c>
      <c r="F18" s="131"/>
      <c r="G18" s="131"/>
      <c r="H18" s="128">
        <f t="shared" si="0"/>
        <v>1</v>
      </c>
    </row>
    <row r="19" spans="1:8" ht="25.5" customHeight="1" thickBot="1">
      <c r="A19" s="129"/>
      <c r="B19" s="130" t="s">
        <v>364</v>
      </c>
      <c r="C19" s="131"/>
      <c r="D19" s="131"/>
      <c r="E19" s="126">
        <v>20</v>
      </c>
      <c r="F19" s="131"/>
      <c r="G19" s="131"/>
      <c r="H19" s="128">
        <f t="shared" si="0"/>
        <v>20</v>
      </c>
    </row>
    <row r="20" spans="1:8" s="9" customFormat="1" ht="25.5" customHeight="1" thickBot="1">
      <c r="A20" s="129"/>
      <c r="B20" s="130" t="s">
        <v>365</v>
      </c>
      <c r="C20" s="131"/>
      <c r="D20" s="131"/>
      <c r="E20" s="126">
        <v>1</v>
      </c>
      <c r="F20" s="131"/>
      <c r="G20" s="131"/>
      <c r="H20" s="128">
        <f t="shared" si="0"/>
        <v>1</v>
      </c>
    </row>
    <row r="21" spans="1:8" s="9" customFormat="1" ht="25.5" customHeight="1" thickBot="1">
      <c r="A21" s="129"/>
      <c r="B21" s="130" t="s">
        <v>368</v>
      </c>
      <c r="C21" s="131"/>
      <c r="D21" s="131"/>
      <c r="E21" s="126">
        <v>2</v>
      </c>
      <c r="F21" s="131"/>
      <c r="G21" s="131"/>
      <c r="H21" s="128">
        <f t="shared" si="0"/>
        <v>2</v>
      </c>
    </row>
    <row r="22" spans="1:8" ht="13.5" thickBot="1">
      <c r="A22" s="441" t="s">
        <v>132</v>
      </c>
      <c r="B22" s="442"/>
      <c r="C22" s="132">
        <f>SUM(C11:C20)</f>
        <v>0</v>
      </c>
      <c r="D22" s="132">
        <f>SUM(D11:D20)</f>
        <v>0</v>
      </c>
      <c r="E22" s="128">
        <f>SUM(E11:E21)</f>
        <v>48</v>
      </c>
      <c r="F22" s="132">
        <f>SUM(F11:F20)</f>
        <v>0</v>
      </c>
      <c r="G22" s="132">
        <f>SUM(G11:G20)</f>
        <v>0</v>
      </c>
      <c r="H22" s="128">
        <f t="shared" si="0"/>
        <v>48</v>
      </c>
    </row>
    <row r="23" spans="1:8" ht="17.25" customHeight="1" thickBot="1">
      <c r="A23" s="129" t="s">
        <v>133</v>
      </c>
      <c r="B23" s="133" t="s">
        <v>134</v>
      </c>
      <c r="C23" s="131"/>
      <c r="D23" s="131"/>
      <c r="E23" s="126"/>
      <c r="F23" s="131"/>
      <c r="G23" s="131"/>
      <c r="H23" s="128">
        <f t="shared" si="0"/>
        <v>0</v>
      </c>
    </row>
    <row r="24" spans="1:8" s="9" customFormat="1" ht="20.25" customHeight="1" thickBot="1">
      <c r="A24" s="134">
        <v>888888</v>
      </c>
      <c r="B24" s="135" t="s">
        <v>135</v>
      </c>
      <c r="C24" s="131"/>
      <c r="D24" s="131"/>
      <c r="E24" s="126"/>
      <c r="F24" s="131"/>
      <c r="G24" s="131"/>
      <c r="H24" s="128">
        <f t="shared" si="0"/>
        <v>0</v>
      </c>
    </row>
    <row r="25" spans="1:8" s="9" customFormat="1" ht="20.25" customHeight="1" thickBot="1">
      <c r="A25" s="443" t="s">
        <v>136</v>
      </c>
      <c r="B25" s="444"/>
      <c r="C25" s="132">
        <f>SUM(C23:C24)</f>
        <v>0</v>
      </c>
      <c r="D25" s="132">
        <f>SUM(D23:D24)</f>
        <v>0</v>
      </c>
      <c r="E25" s="128">
        <f>SUM(E23:E24)</f>
        <v>0</v>
      </c>
      <c r="F25" s="132">
        <f>SUM(F23:F24)</f>
        <v>0</v>
      </c>
      <c r="G25" s="132">
        <f>SUM(G23:G24)</f>
        <v>0</v>
      </c>
      <c r="H25" s="128">
        <f t="shared" si="0"/>
        <v>0</v>
      </c>
    </row>
    <row r="26" spans="1:8" ht="13.5" thickBot="1">
      <c r="A26" s="441" t="s">
        <v>137</v>
      </c>
      <c r="B26" s="442"/>
      <c r="C26" s="132">
        <f>SUM(C10,C22,C25)</f>
        <v>0</v>
      </c>
      <c r="D26" s="132">
        <f>SUM(D10,D22,D25)</f>
        <v>0</v>
      </c>
      <c r="E26" s="128">
        <f>SUM(E10,E22,E25)</f>
        <v>48</v>
      </c>
      <c r="F26" s="132">
        <f>SUM(F10,F22,F25)</f>
        <v>0</v>
      </c>
      <c r="G26" s="132">
        <f>SUM(G10,G22,G25)</f>
        <v>0</v>
      </c>
      <c r="H26" s="128">
        <f t="shared" si="0"/>
        <v>48</v>
      </c>
    </row>
    <row r="27" ht="15">
      <c r="A27" s="117"/>
    </row>
  </sheetData>
  <sheetProtection/>
  <mergeCells count="7">
    <mergeCell ref="A26:B26"/>
    <mergeCell ref="A25:B25"/>
    <mergeCell ref="A2:A4"/>
    <mergeCell ref="C2:H2"/>
    <mergeCell ref="C3:H3"/>
    <mergeCell ref="A10:B10"/>
    <mergeCell ref="A22:B22"/>
  </mergeCells>
  <printOptions horizontalCentered="1"/>
  <pageMargins left="0.35433070866141736" right="0.2755905511811024" top="1.3779527559055118" bottom="0.984251968503937" header="0.5118110236220472" footer="0.5118110236220472"/>
  <pageSetup horizontalDpi="600" verticalDpi="600" orientation="landscape" paperSize="9" scale="73" r:id="rId1"/>
  <headerFooter alignWithMargins="0">
    <oddHeader>&amp;L6/C sz.melléklet&amp;C&amp;"Arial,Félkövér"&amp;12Kispatak Óvoda éves létszám-előirányzata 2015. év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6" width="10.421875" style="0" bestFit="1" customWidth="1"/>
    <col min="7" max="7" width="12.00390625" style="0" bestFit="1" customWidth="1"/>
    <col min="8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56" t="s">
        <v>140</v>
      </c>
      <c r="B1" s="109" t="s">
        <v>215</v>
      </c>
      <c r="C1" s="152" t="s">
        <v>145</v>
      </c>
      <c r="D1" s="152" t="s">
        <v>146</v>
      </c>
      <c r="E1" s="152" t="s">
        <v>147</v>
      </c>
      <c r="F1" s="152" t="s">
        <v>148</v>
      </c>
      <c r="G1" s="152" t="s">
        <v>149</v>
      </c>
      <c r="H1" s="152" t="s">
        <v>150</v>
      </c>
      <c r="I1" s="152" t="s">
        <v>151</v>
      </c>
      <c r="J1" s="152" t="s">
        <v>152</v>
      </c>
      <c r="K1" s="152" t="s">
        <v>153</v>
      </c>
      <c r="L1" s="152" t="s">
        <v>154</v>
      </c>
      <c r="M1" s="152" t="s">
        <v>155</v>
      </c>
      <c r="N1" s="152" t="s">
        <v>156</v>
      </c>
      <c r="O1" s="259" t="s">
        <v>215</v>
      </c>
    </row>
    <row r="2" spans="1:15" ht="12.75">
      <c r="A2" s="157" t="s">
        <v>332</v>
      </c>
      <c r="B2" s="330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0"/>
    </row>
    <row r="3" spans="1:15" ht="12.75">
      <c r="A3" s="159" t="str">
        <f>+'1. melléklet_BEVÉTEL_KIADÁS'!B7</f>
        <v>1. Működési célú támogatások államháztartáson belülről</v>
      </c>
      <c r="B3" s="266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1">
        <f aca="true" t="shared" si="0" ref="O3:O11">SUM(C3:N3)</f>
        <v>0</v>
      </c>
    </row>
    <row r="4" spans="1:15" ht="12.75">
      <c r="A4" s="159" t="str">
        <f>+'1. melléklet_BEVÉTEL_KIADÁS'!B10</f>
        <v>2. Közhatalmi bevételek  </v>
      </c>
      <c r="B4" s="266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1">
        <f t="shared" si="0"/>
        <v>0</v>
      </c>
    </row>
    <row r="5" spans="1:15" ht="12.75">
      <c r="A5" s="159" t="str">
        <f>+'1. melléklet_BEVÉTEL_KIADÁS'!B14</f>
        <v>3. Működési bevételek</v>
      </c>
      <c r="B5" s="266">
        <f>+'1. melléklet_BEVÉTEL_KIADÁS'!D14</f>
        <v>30855</v>
      </c>
      <c r="C5" s="331">
        <v>3253</v>
      </c>
      <c r="D5" s="331">
        <v>3253</v>
      </c>
      <c r="E5" s="331">
        <v>3253</v>
      </c>
      <c r="F5" s="331">
        <v>3253</v>
      </c>
      <c r="G5" s="331">
        <v>3253</v>
      </c>
      <c r="H5" s="331">
        <v>1578</v>
      </c>
      <c r="I5" s="331">
        <v>0</v>
      </c>
      <c r="J5" s="331">
        <v>0</v>
      </c>
      <c r="K5" s="331">
        <v>3253</v>
      </c>
      <c r="L5" s="331">
        <v>3253</v>
      </c>
      <c r="M5" s="331">
        <v>3253</v>
      </c>
      <c r="N5" s="331">
        <v>3253</v>
      </c>
      <c r="O5" s="261">
        <f t="shared" si="0"/>
        <v>30855</v>
      </c>
    </row>
    <row r="6" spans="1:15" ht="12.75">
      <c r="A6" s="159" t="str">
        <f>+'1. melléklet_BEVÉTEL_KIADÁS'!B15</f>
        <v>4. Működési célú átvett pénzeszközök</v>
      </c>
      <c r="B6" s="266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1">
        <f t="shared" si="0"/>
        <v>0</v>
      </c>
    </row>
    <row r="7" spans="1:15" ht="12.75">
      <c r="A7" s="159" t="str">
        <f>+'1. melléklet_BEVÉTEL_KIADÁS'!B18</f>
        <v>1.Felhalmozási célú támogatások államháztartáson belülről</v>
      </c>
      <c r="B7" s="266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1">
        <f t="shared" si="0"/>
        <v>0</v>
      </c>
    </row>
    <row r="8" spans="1:15" s="1" customFormat="1" ht="12.75">
      <c r="A8" s="159" t="str">
        <f>+'1. melléklet_BEVÉTEL_KIADÁS'!B21</f>
        <v>2. Felhalmozási bevételek</v>
      </c>
      <c r="B8" s="266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58">
        <f t="shared" si="0"/>
        <v>0</v>
      </c>
    </row>
    <row r="9" spans="1:15" ht="12.75">
      <c r="A9" s="159" t="str">
        <f>+'1. melléklet_BEVÉTEL_KIADÁS'!B24</f>
        <v>3. Felhalmozási célú átvett pénzeszközök</v>
      </c>
      <c r="B9" s="266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158">
        <f t="shared" si="0"/>
        <v>0</v>
      </c>
    </row>
    <row r="10" spans="1:15" ht="12.75">
      <c r="A10" s="385"/>
      <c r="B10" s="26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158">
        <f t="shared" si="0"/>
        <v>0</v>
      </c>
    </row>
    <row r="11" spans="1:15" ht="12.75">
      <c r="A11" s="388" t="str">
        <f>+'1. melléklet_BEVÉTEL_KIADÁS'!B32</f>
        <v>4. Központi, irányítószervi támogatás</v>
      </c>
      <c r="B11" s="266">
        <f>+'1. melléklet_BEVÉTEL_KIADÁS'!D32</f>
        <v>219307</v>
      </c>
      <c r="C11" s="331">
        <f>18276-946</f>
        <v>17330</v>
      </c>
      <c r="D11" s="331">
        <f>18276-946</f>
        <v>17330</v>
      </c>
      <c r="E11" s="331">
        <f>18276-946</f>
        <v>17330</v>
      </c>
      <c r="F11" s="331">
        <f>18276-946</f>
        <v>17330</v>
      </c>
      <c r="G11" s="331">
        <f>18276+2229</f>
        <v>20505</v>
      </c>
      <c r="H11" s="331">
        <f>18276+729</f>
        <v>19005</v>
      </c>
      <c r="I11" s="331">
        <f>18276+2307</f>
        <v>20583</v>
      </c>
      <c r="J11" s="331">
        <f>18276+2307</f>
        <v>20583</v>
      </c>
      <c r="K11" s="331">
        <v>17330</v>
      </c>
      <c r="L11" s="331">
        <v>17330</v>
      </c>
      <c r="M11" s="331">
        <v>17330</v>
      </c>
      <c r="N11" s="331">
        <f>18271-950</f>
        <v>17321</v>
      </c>
      <c r="O11" s="158">
        <f t="shared" si="0"/>
        <v>219307</v>
      </c>
    </row>
    <row r="12" spans="1:15" ht="12.75">
      <c r="A12" s="385"/>
      <c r="B12" s="26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7"/>
    </row>
    <row r="13" spans="1:15" ht="15" customHeight="1" thickBot="1">
      <c r="A13" s="265" t="s">
        <v>141</v>
      </c>
      <c r="B13" s="75">
        <f>+B3+B4+B5+B6+B7+B8+B9+B10+B11</f>
        <v>250162</v>
      </c>
      <c r="C13" s="75">
        <f aca="true" t="shared" si="1" ref="C13:O13">+C3+C4+C5+C6+C7+C8+C9+C10+C11</f>
        <v>20583</v>
      </c>
      <c r="D13" s="75">
        <f t="shared" si="1"/>
        <v>20583</v>
      </c>
      <c r="E13" s="75">
        <f t="shared" si="1"/>
        <v>20583</v>
      </c>
      <c r="F13" s="75">
        <f t="shared" si="1"/>
        <v>20583</v>
      </c>
      <c r="G13" s="75">
        <f t="shared" si="1"/>
        <v>23758</v>
      </c>
      <c r="H13" s="75">
        <f t="shared" si="1"/>
        <v>20583</v>
      </c>
      <c r="I13" s="75">
        <f t="shared" si="1"/>
        <v>20583</v>
      </c>
      <c r="J13" s="75">
        <f t="shared" si="1"/>
        <v>20583</v>
      </c>
      <c r="K13" s="75">
        <f t="shared" si="1"/>
        <v>20583</v>
      </c>
      <c r="L13" s="75">
        <f t="shared" si="1"/>
        <v>20583</v>
      </c>
      <c r="M13" s="75">
        <f t="shared" si="1"/>
        <v>20583</v>
      </c>
      <c r="N13" s="75">
        <f t="shared" si="1"/>
        <v>20574</v>
      </c>
      <c r="O13" s="75">
        <f t="shared" si="1"/>
        <v>250162</v>
      </c>
    </row>
    <row r="14" spans="1:15" ht="36.75" customHeight="1" thickBot="1">
      <c r="A14" s="160" t="s">
        <v>142</v>
      </c>
      <c r="B14" s="109" t="s">
        <v>215</v>
      </c>
      <c r="C14" s="152" t="s">
        <v>145</v>
      </c>
      <c r="D14" s="152" t="s">
        <v>146</v>
      </c>
      <c r="E14" s="152" t="s">
        <v>147</v>
      </c>
      <c r="F14" s="152" t="s">
        <v>148</v>
      </c>
      <c r="G14" s="152" t="s">
        <v>149</v>
      </c>
      <c r="H14" s="152" t="s">
        <v>150</v>
      </c>
      <c r="I14" s="152" t="s">
        <v>151</v>
      </c>
      <c r="J14" s="152" t="s">
        <v>152</v>
      </c>
      <c r="K14" s="152" t="s">
        <v>153</v>
      </c>
      <c r="L14" s="152" t="s">
        <v>154</v>
      </c>
      <c r="M14" s="152" t="s">
        <v>155</v>
      </c>
      <c r="N14" s="152" t="s">
        <v>156</v>
      </c>
      <c r="O14" s="259" t="s">
        <v>215</v>
      </c>
    </row>
    <row r="15" spans="1:15" ht="12.75">
      <c r="A15" s="384" t="str">
        <f>+'1. melléklet_BEVÉTEL_KIADÁS'!B37</f>
        <v>1. Személyi juttatások</v>
      </c>
      <c r="B15" s="330">
        <f>+'1. melléklet_BEVÉTEL_KIADÁS'!D37</f>
        <v>135919</v>
      </c>
      <c r="C15" s="331">
        <v>11327</v>
      </c>
      <c r="D15" s="331">
        <v>11327</v>
      </c>
      <c r="E15" s="331">
        <v>11327</v>
      </c>
      <c r="F15" s="331">
        <v>11327</v>
      </c>
      <c r="G15" s="331">
        <v>11327</v>
      </c>
      <c r="H15" s="331">
        <v>11327</v>
      </c>
      <c r="I15" s="331">
        <v>11327</v>
      </c>
      <c r="J15" s="331">
        <v>11327</v>
      </c>
      <c r="K15" s="331">
        <v>11327</v>
      </c>
      <c r="L15" s="331">
        <v>11327</v>
      </c>
      <c r="M15" s="331">
        <v>11327</v>
      </c>
      <c r="N15" s="331">
        <v>11322</v>
      </c>
      <c r="O15" s="261">
        <f aca="true" t="shared" si="2" ref="O15:O25">SUM(C15:N15)</f>
        <v>135919</v>
      </c>
    </row>
    <row r="16" spans="1:15" ht="12.75">
      <c r="A16" s="384" t="str">
        <f>+'1. melléklet_BEVÉTEL_KIADÁS'!B38</f>
        <v>2. Munkaadókat terhelő járulékok és szociális hozzájárulási adó</v>
      </c>
      <c r="B16" s="330">
        <f>+'1. melléklet_BEVÉTEL_KIADÁS'!D38</f>
        <v>36698</v>
      </c>
      <c r="C16" s="331">
        <v>3058</v>
      </c>
      <c r="D16" s="331">
        <v>3058</v>
      </c>
      <c r="E16" s="331">
        <v>3058</v>
      </c>
      <c r="F16" s="331">
        <v>3058</v>
      </c>
      <c r="G16" s="331">
        <v>3058</v>
      </c>
      <c r="H16" s="331">
        <v>3058</v>
      </c>
      <c r="I16" s="331">
        <v>3058</v>
      </c>
      <c r="J16" s="331">
        <v>3058</v>
      </c>
      <c r="K16" s="331">
        <v>3058</v>
      </c>
      <c r="L16" s="331">
        <v>3058</v>
      </c>
      <c r="M16" s="331">
        <v>3058</v>
      </c>
      <c r="N16" s="331">
        <v>3060</v>
      </c>
      <c r="O16" s="261">
        <f t="shared" si="2"/>
        <v>36698</v>
      </c>
    </row>
    <row r="17" spans="1:15" ht="12.75">
      <c r="A17" s="384" t="str">
        <f>+'1. melléklet_BEVÉTEL_KIADÁS'!B39</f>
        <v>3. Dologi  kiadások</v>
      </c>
      <c r="B17" s="330">
        <f>+'1. melléklet_BEVÉTEL_KIADÁS'!D39</f>
        <v>74370</v>
      </c>
      <c r="C17" s="331">
        <v>6198</v>
      </c>
      <c r="D17" s="331">
        <v>6198</v>
      </c>
      <c r="E17" s="331">
        <v>6198</v>
      </c>
      <c r="F17" s="331">
        <v>6198</v>
      </c>
      <c r="G17" s="331">
        <v>6198</v>
      </c>
      <c r="H17" s="331">
        <v>6198</v>
      </c>
      <c r="I17" s="331">
        <v>6198</v>
      </c>
      <c r="J17" s="331">
        <v>6198</v>
      </c>
      <c r="K17" s="331">
        <v>6198</v>
      </c>
      <c r="L17" s="331">
        <v>6198</v>
      </c>
      <c r="M17" s="331">
        <v>6198</v>
      </c>
      <c r="N17" s="331">
        <v>6192</v>
      </c>
      <c r="O17" s="261">
        <f t="shared" si="2"/>
        <v>74370</v>
      </c>
    </row>
    <row r="18" spans="1:15" ht="12.75">
      <c r="A18" s="162" t="str">
        <f>+'1. melléklet_BEVÉTEL_KIADÁS'!B40</f>
        <v>4. Ellátottak pénzbeli juttatásai</v>
      </c>
      <c r="B18" s="330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261">
        <f t="shared" si="2"/>
        <v>0</v>
      </c>
    </row>
    <row r="19" spans="1:15" ht="12.75">
      <c r="A19" s="162" t="str">
        <f>+'1. melléklet_BEVÉTEL_KIADÁS'!B41</f>
        <v>5. Egyéb működési célú kiadások</v>
      </c>
      <c r="B19" s="330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261">
        <f t="shared" si="2"/>
        <v>0</v>
      </c>
    </row>
    <row r="20" spans="1:15" ht="12.75">
      <c r="A20" s="162" t="str">
        <f>+'1. melléklet_BEVÉTEL_KIADÁS'!B46</f>
        <v>1. Beruházások</v>
      </c>
      <c r="B20" s="332">
        <f>+'1. melléklet_BEVÉTEL_KIADÁS'!D46</f>
        <v>3175</v>
      </c>
      <c r="C20" s="331"/>
      <c r="D20" s="331"/>
      <c r="E20" s="331"/>
      <c r="F20" s="331"/>
      <c r="G20" s="331">
        <v>3175</v>
      </c>
      <c r="H20" s="331"/>
      <c r="I20" s="331"/>
      <c r="J20" s="331"/>
      <c r="K20" s="331"/>
      <c r="L20" s="331"/>
      <c r="M20" s="331"/>
      <c r="N20" s="331"/>
      <c r="O20" s="261">
        <f>SUM(C20:N20)</f>
        <v>3175</v>
      </c>
    </row>
    <row r="21" spans="1:15" ht="12.75">
      <c r="A21" s="162" t="str">
        <f>+'1. melléklet_BEVÉTEL_KIADÁS'!B47</f>
        <v>2. Felújítások</v>
      </c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261">
        <f t="shared" si="2"/>
        <v>0</v>
      </c>
    </row>
    <row r="22" spans="1:15" ht="12.75">
      <c r="A22" s="162" t="str">
        <f>+'1. melléklet_BEVÉTEL_KIADÁS'!B48</f>
        <v>3. Egyéb felhalmozási célú kiadások</v>
      </c>
      <c r="B22" s="332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261">
        <f t="shared" si="2"/>
        <v>0</v>
      </c>
    </row>
    <row r="23" spans="1:15" ht="12.75">
      <c r="A23" s="162"/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261">
        <f t="shared" si="2"/>
        <v>0</v>
      </c>
    </row>
    <row r="24" spans="1:15" ht="12.75">
      <c r="A24" s="162"/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261">
        <f t="shared" si="2"/>
        <v>0</v>
      </c>
    </row>
    <row r="25" spans="1:15" ht="13.5" thickBot="1">
      <c r="A25" s="162"/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261">
        <f t="shared" si="2"/>
        <v>0</v>
      </c>
    </row>
    <row r="26" spans="1:15" ht="15.75" customHeight="1" thickBot="1">
      <c r="A26" s="160" t="s">
        <v>143</v>
      </c>
      <c r="B26" s="267">
        <f>+B15+B16+B17+B18+B19+B20+B21+B22</f>
        <v>250162</v>
      </c>
      <c r="C26" s="154">
        <f aca="true" t="shared" si="3" ref="C26:M26">SUM(C15,C16,C17,C18:C25)</f>
        <v>20583</v>
      </c>
      <c r="D26" s="154">
        <f t="shared" si="3"/>
        <v>20583</v>
      </c>
      <c r="E26" s="154">
        <f t="shared" si="3"/>
        <v>20583</v>
      </c>
      <c r="F26" s="154">
        <f t="shared" si="3"/>
        <v>20583</v>
      </c>
      <c r="G26" s="154">
        <f t="shared" si="3"/>
        <v>23758</v>
      </c>
      <c r="H26" s="154">
        <f t="shared" si="3"/>
        <v>20583</v>
      </c>
      <c r="I26" s="154">
        <f t="shared" si="3"/>
        <v>20583</v>
      </c>
      <c r="J26" s="154">
        <f t="shared" si="3"/>
        <v>20583</v>
      </c>
      <c r="K26" s="154">
        <f t="shared" si="3"/>
        <v>20583</v>
      </c>
      <c r="L26" s="154">
        <f t="shared" si="3"/>
        <v>20583</v>
      </c>
      <c r="M26" s="154">
        <f t="shared" si="3"/>
        <v>20583</v>
      </c>
      <c r="N26" s="154">
        <f>SUM(N15,N16,N17,N18:N25)</f>
        <v>20574</v>
      </c>
      <c r="O26" s="262">
        <f>SUM(C26:N26)</f>
        <v>250162</v>
      </c>
    </row>
    <row r="27" spans="1:15" ht="13.5" thickBot="1">
      <c r="A27" s="265"/>
      <c r="B27" s="26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263">
        <f>SUM(C27:N27)</f>
        <v>0</v>
      </c>
    </row>
    <row r="28" spans="1:15" ht="13.5" thickBot="1">
      <c r="A28" s="265" t="s">
        <v>144</v>
      </c>
      <c r="B28" s="75">
        <f aca="true" t="shared" si="4" ref="B28:N28">+B13-B26</f>
        <v>0</v>
      </c>
      <c r="C28" s="110">
        <f t="shared" si="4"/>
        <v>0</v>
      </c>
      <c r="D28" s="110">
        <f t="shared" si="4"/>
        <v>0</v>
      </c>
      <c r="E28" s="110">
        <f t="shared" si="4"/>
        <v>0</v>
      </c>
      <c r="F28" s="110">
        <f t="shared" si="4"/>
        <v>0</v>
      </c>
      <c r="G28" s="110">
        <f t="shared" si="4"/>
        <v>0</v>
      </c>
      <c r="H28" s="110">
        <f t="shared" si="4"/>
        <v>0</v>
      </c>
      <c r="I28" s="110">
        <f t="shared" si="4"/>
        <v>0</v>
      </c>
      <c r="J28" s="110">
        <f t="shared" si="4"/>
        <v>0</v>
      </c>
      <c r="K28" s="110">
        <f t="shared" si="4"/>
        <v>0</v>
      </c>
      <c r="L28" s="110">
        <f t="shared" si="4"/>
        <v>0</v>
      </c>
      <c r="M28" s="110">
        <f t="shared" si="4"/>
        <v>0</v>
      </c>
      <c r="N28" s="110">
        <f t="shared" si="4"/>
        <v>0</v>
      </c>
      <c r="O28" s="264">
        <f>SUM(C28:N28)</f>
        <v>0</v>
      </c>
    </row>
    <row r="29" spans="2:15" ht="13.5" customHeight="1"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&amp;L7/C sz. melléklet&amp;C&amp;"Arial,Félkövér"&amp;11Kispatak Óvoda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perlakizoltan</cp:lastModifiedBy>
  <cp:lastPrinted>2015-02-23T14:42:25Z</cp:lastPrinted>
  <dcterms:created xsi:type="dcterms:W3CDTF">2008-07-24T13:43:35Z</dcterms:created>
  <dcterms:modified xsi:type="dcterms:W3CDTF">2015-02-23T14:56:01Z</dcterms:modified>
  <cp:category/>
  <cp:version/>
  <cp:contentType/>
  <cp:contentStatus/>
</cp:coreProperties>
</file>